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45" windowWidth="19155" windowHeight="1182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24519"/>
</workbook>
</file>

<file path=xl/calcChain.xml><?xml version="1.0" encoding="utf-8"?>
<calcChain xmlns="http://schemas.openxmlformats.org/spreadsheetml/2006/main">
  <c r="J233" i="1"/>
  <c r="J230"/>
  <c r="I221"/>
  <c r="K195"/>
  <c r="K194"/>
  <c r="K193"/>
  <c r="K192"/>
  <c r="K191"/>
  <c r="I191"/>
  <c r="K190"/>
  <c r="K189"/>
  <c r="K188"/>
  <c r="K187"/>
  <c r="K186"/>
  <c r="I185"/>
  <c r="K185" s="1"/>
  <c r="K184"/>
  <c r="K183"/>
  <c r="I182"/>
  <c r="K182" s="1"/>
  <c r="K181"/>
  <c r="I181"/>
  <c r="K174"/>
  <c r="K175" s="1"/>
  <c r="I201" s="1"/>
  <c r="J167"/>
  <c r="I200" s="1"/>
  <c r="J166"/>
  <c r="E144"/>
  <c r="E143"/>
  <c r="I142"/>
  <c r="I141"/>
  <c r="C141"/>
  <c r="I140"/>
  <c r="C140"/>
  <c r="I139"/>
  <c r="I138"/>
  <c r="I137"/>
  <c r="I134"/>
  <c r="G134"/>
  <c r="G133"/>
  <c r="I133" s="1"/>
  <c r="I132"/>
  <c r="G132"/>
  <c r="I130"/>
  <c r="E126"/>
  <c r="G125"/>
  <c r="G143" s="1"/>
  <c r="E125"/>
  <c r="I124"/>
  <c r="I123"/>
  <c r="C123"/>
  <c r="I122"/>
  <c r="C122"/>
  <c r="I121"/>
  <c r="I120"/>
  <c r="I119"/>
  <c r="G116"/>
  <c r="G131" s="1"/>
  <c r="I131" s="1"/>
  <c r="I115"/>
  <c r="G115"/>
  <c r="G114"/>
  <c r="I114" s="1"/>
  <c r="I112"/>
  <c r="E107"/>
  <c r="C107"/>
  <c r="I105"/>
  <c r="G105"/>
  <c r="G104"/>
  <c r="I104" s="1"/>
  <c r="C104"/>
  <c r="C103"/>
  <c r="I102"/>
  <c r="G102"/>
  <c r="C102"/>
  <c r="G101"/>
  <c r="I101" s="1"/>
  <c r="G100"/>
  <c r="E100"/>
  <c r="I100" s="1"/>
  <c r="G96"/>
  <c r="I96" s="1"/>
  <c r="G94"/>
  <c r="I94" s="1"/>
  <c r="G93"/>
  <c r="G95" s="1"/>
  <c r="I95" s="1"/>
  <c r="E89"/>
  <c r="C89"/>
  <c r="C126" s="1"/>
  <c r="C144" s="1"/>
  <c r="G88"/>
  <c r="G106" s="1"/>
  <c r="I87"/>
  <c r="I86"/>
  <c r="C86"/>
  <c r="G85"/>
  <c r="I85" s="1"/>
  <c r="C85"/>
  <c r="I84"/>
  <c r="G84"/>
  <c r="G103" s="1"/>
  <c r="I103" s="1"/>
  <c r="C84"/>
  <c r="C121" s="1"/>
  <c r="C139" s="1"/>
  <c r="I83"/>
  <c r="I82"/>
  <c r="E82"/>
  <c r="E88" s="1"/>
  <c r="I88" s="1"/>
  <c r="G79"/>
  <c r="G113" s="1"/>
  <c r="I113" s="1"/>
  <c r="I78"/>
  <c r="G78"/>
  <c r="G77"/>
  <c r="I77" s="1"/>
  <c r="I75"/>
  <c r="E70"/>
  <c r="I69"/>
  <c r="G69"/>
  <c r="E69"/>
  <c r="G68"/>
  <c r="I68" s="1"/>
  <c r="I67"/>
  <c r="G67"/>
  <c r="G66"/>
  <c r="I66" s="1"/>
  <c r="E66"/>
  <c r="G65"/>
  <c r="I65" s="1"/>
  <c r="I64"/>
  <c r="G64"/>
  <c r="G63"/>
  <c r="I63" s="1"/>
  <c r="I60"/>
  <c r="G60"/>
  <c r="E60"/>
  <c r="E97" s="1"/>
  <c r="G59"/>
  <c r="I59" s="1"/>
  <c r="I58"/>
  <c r="G61" s="1"/>
  <c r="E54"/>
  <c r="E53"/>
  <c r="I53" s="1"/>
  <c r="I52"/>
  <c r="I51"/>
  <c r="E50"/>
  <c r="I50" s="1"/>
  <c r="I49"/>
  <c r="G49"/>
  <c r="I48"/>
  <c r="I47"/>
  <c r="E45"/>
  <c r="E80" s="1"/>
  <c r="I44"/>
  <c r="G44"/>
  <c r="G76" s="1"/>
  <c r="I76" s="1"/>
  <c r="I43"/>
  <c r="G45" s="1"/>
  <c r="J38"/>
  <c r="H38"/>
  <c r="H37"/>
  <c r="J37" s="1"/>
  <c r="J36"/>
  <c r="H36"/>
  <c r="H35"/>
  <c r="J35" s="1"/>
  <c r="J34"/>
  <c r="H34"/>
  <c r="H33"/>
  <c r="J33" s="1"/>
  <c r="J32"/>
  <c r="H32"/>
  <c r="J26"/>
  <c r="H26"/>
  <c r="H25"/>
  <c r="J25" s="1"/>
  <c r="J24"/>
  <c r="H24"/>
  <c r="H23"/>
  <c r="J23" s="1"/>
  <c r="J22"/>
  <c r="H22"/>
  <c r="H21"/>
  <c r="J21" s="1"/>
  <c r="J196" l="1"/>
  <c r="I202" s="1"/>
  <c r="J27"/>
  <c r="J28" s="1"/>
  <c r="I143"/>
  <c r="E117"/>
  <c r="E98"/>
  <c r="J39"/>
  <c r="J40" s="1"/>
  <c r="G80"/>
  <c r="I80" s="1"/>
  <c r="I62"/>
  <c r="G117"/>
  <c r="G135"/>
  <c r="E61"/>
  <c r="I61" s="1"/>
  <c r="I79"/>
  <c r="E106"/>
  <c r="I116"/>
  <c r="I125"/>
  <c r="I45"/>
  <c r="I46" s="1"/>
  <c r="I93"/>
  <c r="G97"/>
  <c r="I97" s="1"/>
  <c r="I106"/>
  <c r="I81" l="1"/>
  <c r="G144"/>
  <c r="I144" s="1"/>
  <c r="G54"/>
  <c r="E135"/>
  <c r="I135" s="1"/>
  <c r="I136" s="1"/>
  <c r="I117"/>
  <c r="I118" s="1"/>
  <c r="G98"/>
  <c r="I98" s="1"/>
  <c r="I99" s="1"/>
  <c r="G89"/>
  <c r="G126"/>
  <c r="I126" s="1"/>
  <c r="G70" l="1"/>
  <c r="I70" s="1"/>
  <c r="I71" s="1"/>
  <c r="I54"/>
  <c r="I55" s="1"/>
  <c r="G151" s="1"/>
  <c r="I151" s="1"/>
  <c r="G107"/>
  <c r="I107" s="1"/>
  <c r="I108" s="1"/>
  <c r="I89"/>
  <c r="I127"/>
  <c r="G150" s="1"/>
  <c r="I150" s="1"/>
  <c r="I155" s="1"/>
  <c r="I199" s="1"/>
  <c r="I203" s="1"/>
  <c r="I90"/>
  <c r="G152" s="1"/>
  <c r="I152" s="1"/>
  <c r="I145"/>
  <c r="G153" s="1"/>
  <c r="I153" s="1"/>
  <c r="E208" l="1"/>
  <c r="I212" l="1"/>
  <c r="I210"/>
  <c r="I211" l="1"/>
  <c r="I213" s="1"/>
  <c r="J215" l="1"/>
  <c r="J223" s="1"/>
  <c r="J224" s="1"/>
  <c r="J226" s="1"/>
  <c r="J232" l="1"/>
  <c r="J234" s="1"/>
  <c r="J228"/>
</calcChain>
</file>

<file path=xl/sharedStrings.xml><?xml version="1.0" encoding="utf-8"?>
<sst xmlns="http://schemas.openxmlformats.org/spreadsheetml/2006/main" count="364" uniqueCount="125">
  <si>
    <t xml:space="preserve">SERVIÇO: </t>
  </si>
  <si>
    <t>FORNECIMENTO DE EQUIPE PARA PRESTAÇÃO DE SERVIÇOS DE RECUPERAÇÃO DE PASSEIOS, SARJETAS E MEIOS FIOS DE VIAS E LOGRADOUROS PÚBLICOS.</t>
  </si>
  <si>
    <t>Quantidade de Equipes:</t>
  </si>
  <si>
    <t>COMPOSIÇÃO DA EQUIPE</t>
  </si>
  <si>
    <t>Equipe de recuperação de sarjetas, passeios e de meio fio</t>
  </si>
  <si>
    <t xml:space="preserve">DESCRIÇÃO </t>
  </si>
  <si>
    <t xml:space="preserve">QUANTIDADE </t>
  </si>
  <si>
    <t>Encarregado</t>
  </si>
  <si>
    <t>Pedreiro</t>
  </si>
  <si>
    <t xml:space="preserve">Motorista </t>
  </si>
  <si>
    <t>Ajudantes para recuperação de meio fio, sarjeta e passeios</t>
  </si>
  <si>
    <t>Caminhão CAP. 6 M3, Carroceria Madeira para (recuperação de meio fio e sarjeta e passeios)</t>
  </si>
  <si>
    <t>CUSTO DA MÃO DE OBRA</t>
  </si>
  <si>
    <t>Custo Direto Uniforme e EPI's para  Motorista e Encarregado</t>
  </si>
  <si>
    <t>Descrição</t>
  </si>
  <si>
    <t>Quant/ano</t>
  </si>
  <si>
    <t>Preço unitário</t>
  </si>
  <si>
    <t>Preço total</t>
  </si>
  <si>
    <t xml:space="preserve">Camisa </t>
  </si>
  <si>
    <t xml:space="preserve">Calça </t>
  </si>
  <si>
    <t xml:space="preserve">Boné </t>
  </si>
  <si>
    <t>Calçado de segurança</t>
  </si>
  <si>
    <t>Capa de chuva de PVC</t>
  </si>
  <si>
    <t>Protetor solar FPS 30</t>
  </si>
  <si>
    <t>Custo anual</t>
  </si>
  <si>
    <t>Custo mensal</t>
  </si>
  <si>
    <t>Custo Direto Uniforme e EPI's para Ajudantes e Pedreiro</t>
  </si>
  <si>
    <t>Camisa de Brim</t>
  </si>
  <si>
    <t>Calça de Brim</t>
  </si>
  <si>
    <t xml:space="preserve">Luva </t>
  </si>
  <si>
    <t xml:space="preserve">Ajudante (custo p/ 1 colaborador) </t>
  </si>
  <si>
    <t>Salário mensal</t>
  </si>
  <si>
    <t>x</t>
  </si>
  <si>
    <t>=</t>
  </si>
  <si>
    <t>Insalubridade G.máximo</t>
  </si>
  <si>
    <t>Encargos sociais</t>
  </si>
  <si>
    <t>Salário mensal com encargos</t>
  </si>
  <si>
    <t>Vale refeição</t>
  </si>
  <si>
    <t>Vale cesta</t>
  </si>
  <si>
    <t>Cesta de Natal (1/12)</t>
  </si>
  <si>
    <t>Ass. Médica (Ambulatorial)</t>
  </si>
  <si>
    <t>Plano Odontológico</t>
  </si>
  <si>
    <t>Seguro de vida</t>
  </si>
  <si>
    <t>Vale transporte (deduzido 6%)</t>
  </si>
  <si>
    <t>Uniforme</t>
  </si>
  <si>
    <t>Custo mensal unitário</t>
  </si>
  <si>
    <t xml:space="preserve">Ajudante Noturno (custo p/ 1 colaborador) </t>
  </si>
  <si>
    <t>Adicional H. Noturno</t>
  </si>
  <si>
    <t>Motorista -(custo p/ 1 colaborador)</t>
  </si>
  <si>
    <t>Insalubridade</t>
  </si>
  <si>
    <t>Hora extra 50%</t>
  </si>
  <si>
    <t>Hora extra feriado</t>
  </si>
  <si>
    <t>Motorista Noturno -(custo p/ 1 colaborador)</t>
  </si>
  <si>
    <t>Encarregado -(custo p/ 1 colaborador)</t>
  </si>
  <si>
    <t>Pedreiro -(custo p/ 1 colaborador)</t>
  </si>
  <si>
    <t>CUSTO MENSAL COM MÃO DE OBRA DIRETA</t>
  </si>
  <si>
    <t xml:space="preserve">VALOR UNITÁRIO </t>
  </si>
  <si>
    <t xml:space="preserve">VALOR TOTAL </t>
  </si>
  <si>
    <t>Ajudantes</t>
  </si>
  <si>
    <t>Motorista</t>
  </si>
  <si>
    <t>TOTAL MÃO DE OBRA DIRETA</t>
  </si>
  <si>
    <t xml:space="preserve">CUSTO DIRETO COM EQUIPAMENTOS E VEÍCULOS </t>
  </si>
  <si>
    <t>Caminhão carroceria de madeira com cabine suplementar para transporte de pessoal</t>
  </si>
  <si>
    <t>CUSTO COM VEÍCULO - CAMINHÃO CARROCERIA MADEIRA  6m3</t>
  </si>
  <si>
    <t>CUSTO DIRETO COM LOCAÇÃO DE CAMINHÃO CARROCERIA MADEIRA</t>
  </si>
  <si>
    <t xml:space="preserve">Locação de Caminhão Carroceria Madeira,cap. 6 m3, com cabine complementar para transporte de passageiros, inclusive Manutenção e Combustível </t>
  </si>
  <si>
    <t xml:space="preserve">Valor mensal </t>
  </si>
  <si>
    <t xml:space="preserve">CUSTO COM BETONEIRA </t>
  </si>
  <si>
    <t>CUSTO DIRETO COM BETONEIRA</t>
  </si>
  <si>
    <t xml:space="preserve">Vida Útil (meses) </t>
  </si>
  <si>
    <t xml:space="preserve">VALOR MENSAL </t>
  </si>
  <si>
    <t>Betoneira 400 litros motor a Diesel</t>
  </si>
  <si>
    <t>CUSTO COM MATERIAIS, FERRAMENTAS E EQUIPAMENTOS</t>
  </si>
  <si>
    <t xml:space="preserve">Descrição </t>
  </si>
  <si>
    <t>Quantidade/mês</t>
  </si>
  <si>
    <t>Vida Útil/Unidade                      ( Meses)</t>
  </si>
  <si>
    <r>
      <rPr>
        <b/>
        <sz val="10"/>
        <rFont val="Courier"/>
        <family val="3"/>
      </rPr>
      <t>Valor Unitário</t>
    </r>
    <r>
      <rPr>
        <b/>
        <sz val="15"/>
        <rFont val="Courier"/>
        <family val="3"/>
      </rPr>
      <t xml:space="preserve"> </t>
    </r>
  </si>
  <si>
    <t xml:space="preserve">Valor Total </t>
  </si>
  <si>
    <t>Enxada</t>
  </si>
  <si>
    <t>Pá</t>
  </si>
  <si>
    <t>Picareta com cabo nº 5</t>
  </si>
  <si>
    <t>Alavanca</t>
  </si>
  <si>
    <t>Carrinho de Mão</t>
  </si>
  <si>
    <t>Colher de Pedreiro n° 10</t>
  </si>
  <si>
    <t>Linha rolo 100 metros</t>
  </si>
  <si>
    <t>Nivel de Mão</t>
  </si>
  <si>
    <t>Marreta 2 kg</t>
  </si>
  <si>
    <t>Trena 30 Metros</t>
  </si>
  <si>
    <t>Diesel para Betoneira</t>
  </si>
  <si>
    <t>litros</t>
  </si>
  <si>
    <t>Meio Fio Padrão (Preço tabela Sucecap)</t>
  </si>
  <si>
    <t>Metro</t>
  </si>
  <si>
    <t>Cimento (Preço Tabela Sudecap) 50 kg</t>
  </si>
  <si>
    <t>Saco</t>
  </si>
  <si>
    <t>Areia (Preço Tabela Sudecap)</t>
  </si>
  <si>
    <t>M3</t>
  </si>
  <si>
    <t>Brita (Preço Tabela Sudecap)</t>
  </si>
  <si>
    <t xml:space="preserve">TOTAL CUSTO COM MATERIAIS </t>
  </si>
  <si>
    <t xml:space="preserve">DESCRIÇÃO DOS CUSTOS OPERACIONAIS </t>
  </si>
  <si>
    <t>Mão de obra operacional</t>
  </si>
  <si>
    <t xml:space="preserve">Equipamentos veículos </t>
  </si>
  <si>
    <t xml:space="preserve">Betoneira </t>
  </si>
  <si>
    <t>Materiais, Ferramentas e Equipamentos</t>
  </si>
  <si>
    <t xml:space="preserve">TOTAL DOS CUSTOS OPERACIONAIS </t>
  </si>
  <si>
    <t>COMPOSIÇÃO DO BDI E PERCENTUAL ADMITIDO NOS TERMOS DO ACÓRDÃO 2622/2013 DO TCU</t>
  </si>
  <si>
    <t>{[(1+AC+SRG)x(1+L)x(1+DF)] / (1-T)} - 1</t>
  </si>
  <si>
    <t xml:space="preserve">Valor de Referência </t>
  </si>
  <si>
    <t xml:space="preserve">Administração </t>
  </si>
  <si>
    <t>Despesas Financeiras</t>
  </si>
  <si>
    <t>Seguros/Riscos/Garantias</t>
  </si>
  <si>
    <t>Lucro</t>
  </si>
  <si>
    <t>CUSTO TOTAL</t>
  </si>
  <si>
    <t>IMPOSTOS APLICADOS SOBRE O FATURAMENTO - LUCRO REAL</t>
  </si>
  <si>
    <t>ISS</t>
  </si>
  <si>
    <t>PIS</t>
  </si>
  <si>
    <t>COFINS</t>
  </si>
  <si>
    <t>Total % dos impostos</t>
  </si>
  <si>
    <t>Base para cálculo</t>
  </si>
  <si>
    <t xml:space="preserve">Valor dos impostos </t>
  </si>
  <si>
    <t>FATURAMENTO INCLUINDO IMPOSTOS</t>
  </si>
  <si>
    <t>BDI</t>
  </si>
  <si>
    <t>QUANTIDADE PREVISTA NO MÊS</t>
  </si>
  <si>
    <t>PREÇO UNITÁRIO PARA PRESTAÇÃO DOS SERVIÇOS - TOTAL 1..................</t>
  </si>
  <si>
    <t>FORNECIMENTO DE MATERIAIS ESTIMADOS COM BDI INCLUSO - TOTAL 2 .......</t>
  </si>
  <si>
    <t>TOTAL GERAL (1 + 2)</t>
  </si>
</sst>
</file>

<file path=xl/styles.xml><?xml version="1.0" encoding="utf-8"?>
<styleSheet xmlns="http://schemas.openxmlformats.org/spreadsheetml/2006/main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_(&quot;R$&quot;* #,##0.00_);_(&quot;R$&quot;* \(#,##0.00\);_(&quot;R$&quot;* &quot;-&quot;??_);_(@_)"/>
    <numFmt numFmtId="167" formatCode="&quot;R$&quot;\ #,##0.00"/>
    <numFmt numFmtId="168" formatCode="#,##0.00\ &quot;h&quot;"/>
    <numFmt numFmtId="169" formatCode="0\)"/>
    <numFmt numFmtId="170" formatCode="&quot;R$&quot;\ #,##0.00\ "/>
    <numFmt numFmtId="171" formatCode="_(&quot;R$&quot;* #,##0.000_);_(&quot;R$&quot;* \(#,##0.000\);_(&quot;R$&quot;* &quot;-&quot;??_);_(@_)"/>
    <numFmt numFmtId="172" formatCode="#,##0\ &quot;conj&quot;"/>
    <numFmt numFmtId="173" formatCode="#,##0.00\ &quot;m²/mês&quot;"/>
    <numFmt numFmtId="174" formatCode="#,##0.00\ &quot;Equipe/mês&quot;"/>
    <numFmt numFmtId="175" formatCode="#,##0.00\ &quot;equipe/mês&quot;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4"/>
      <name val="Courier"/>
      <family val="3"/>
    </font>
    <font>
      <b/>
      <i/>
      <sz val="14"/>
      <name val="Courier"/>
      <family val="3"/>
    </font>
    <font>
      <b/>
      <sz val="10"/>
      <name val="Courier"/>
      <family val="3"/>
    </font>
    <font>
      <sz val="10"/>
      <name val="Courier"/>
      <family val="3"/>
    </font>
    <font>
      <b/>
      <u/>
      <sz val="10"/>
      <name val="Courier"/>
      <family val="3"/>
    </font>
    <font>
      <sz val="8"/>
      <name val="Courier"/>
      <family val="3"/>
    </font>
    <font>
      <i/>
      <sz val="12"/>
      <name val="Courier"/>
      <family val="3"/>
    </font>
    <font>
      <b/>
      <u/>
      <sz val="12"/>
      <name val="Courier"/>
      <family val="3"/>
    </font>
    <font>
      <sz val="12"/>
      <name val="Courier"/>
      <family val="3"/>
    </font>
    <font>
      <b/>
      <sz val="16"/>
      <name val="Courier"/>
      <family val="3"/>
    </font>
    <font>
      <b/>
      <sz val="15"/>
      <name val="Courier"/>
      <family val="3"/>
    </font>
    <font>
      <b/>
      <i/>
      <sz val="10"/>
      <color rgb="FF0070C0"/>
      <name val="Courier"/>
      <family val="3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22" borderId="4" applyNumberFormat="0" applyFont="0" applyAlignment="0" applyProtection="0"/>
    <xf numFmtId="40" fontId="11" fillId="23" borderId="0">
      <alignment horizontal="right"/>
    </xf>
    <xf numFmtId="0" fontId="12" fillId="23" borderId="0">
      <alignment horizontal="right"/>
    </xf>
    <xf numFmtId="0" fontId="13" fillId="23" borderId="5"/>
    <xf numFmtId="0" fontId="13" fillId="0" borderId="0" applyBorder="0">
      <alignment horizontal="centerContinuous"/>
    </xf>
    <xf numFmtId="0" fontId="14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" fillId="16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48">
    <xf numFmtId="0" fontId="0" fillId="0" borderId="0" xfId="0"/>
    <xf numFmtId="10" fontId="26" fillId="25" borderId="14" xfId="39" applyNumberFormat="1" applyFont="1" applyFill="1" applyBorder="1" applyAlignment="1">
      <alignment vertical="center" wrapText="1"/>
    </xf>
    <xf numFmtId="10" fontId="26" fillId="25" borderId="18" xfId="39" applyNumberFormat="1" applyFont="1" applyFill="1" applyBorder="1" applyAlignment="1">
      <alignment vertical="center" wrapText="1"/>
    </xf>
    <xf numFmtId="4" fontId="26" fillId="0" borderId="0" xfId="0" applyNumberFormat="1" applyFont="1" applyFill="1" applyAlignment="1">
      <alignment vertical="center"/>
    </xf>
    <xf numFmtId="169" fontId="26" fillId="0" borderId="0" xfId="0" applyNumberFormat="1" applyFont="1" applyFill="1" applyAlignment="1">
      <alignment horizontal="left" vertical="center"/>
    </xf>
    <xf numFmtId="4" fontId="26" fillId="0" borderId="0" xfId="0" applyNumberFormat="1" applyFont="1" applyFill="1" applyAlignment="1">
      <alignment horizontal="center" vertical="center"/>
    </xf>
    <xf numFmtId="4" fontId="32" fillId="0" borderId="14" xfId="0" applyNumberFormat="1" applyFont="1" applyFill="1" applyBorder="1" applyAlignment="1">
      <alignment horizontal="center" vertical="center"/>
    </xf>
    <xf numFmtId="4" fontId="23" fillId="0" borderId="0" xfId="0" applyNumberFormat="1" applyFont="1" applyFill="1" applyAlignment="1">
      <alignment vertical="center"/>
    </xf>
    <xf numFmtId="4" fontId="31" fillId="0" borderId="12" xfId="0" applyNumberFormat="1" applyFont="1" applyFill="1" applyBorder="1" applyAlignment="1">
      <alignment vertical="center"/>
    </xf>
    <xf numFmtId="17" fontId="25" fillId="0" borderId="0" xfId="0" applyNumberFormat="1" applyFont="1" applyBorder="1" applyAlignment="1">
      <alignment horizontal="center"/>
    </xf>
    <xf numFmtId="169" fontId="24" fillId="0" borderId="0" xfId="0" applyNumberFormat="1" applyFont="1" applyFill="1" applyBorder="1" applyAlignment="1">
      <alignment vertical="center" wrapText="1"/>
    </xf>
    <xf numFmtId="169" fontId="24" fillId="23" borderId="0" xfId="0" applyNumberFormat="1" applyFont="1" applyFill="1" applyBorder="1" applyAlignment="1">
      <alignment horizontal="center" vertical="center" wrapText="1"/>
    </xf>
    <xf numFmtId="169" fontId="25" fillId="0" borderId="0" xfId="0" applyNumberFormat="1" applyFont="1" applyFill="1" applyAlignment="1">
      <alignment horizontal="left" vertical="center"/>
    </xf>
    <xf numFmtId="4" fontId="26" fillId="0" borderId="14" xfId="0" applyNumberFormat="1" applyFont="1" applyFill="1" applyBorder="1" applyAlignment="1">
      <alignment horizontal="left" vertical="center" wrapText="1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0" xfId="0" applyNumberFormat="1" applyFont="1" applyFill="1" applyAlignment="1">
      <alignment horizontal="left" vertical="center" wrapText="1"/>
    </xf>
    <xf numFmtId="173" fontId="26" fillId="23" borderId="0" xfId="0" applyNumberFormat="1" applyFont="1" applyFill="1" applyBorder="1" applyAlignment="1">
      <alignment horizontal="center" vertical="center" wrapText="1"/>
    </xf>
    <xf numFmtId="4" fontId="30" fillId="0" borderId="0" xfId="0" applyNumberFormat="1" applyFont="1" applyFill="1" applyAlignment="1">
      <alignment vertical="center"/>
    </xf>
    <xf numFmtId="4" fontId="26" fillId="0" borderId="0" xfId="0" applyNumberFormat="1" applyFont="1" applyFill="1" applyAlignment="1">
      <alignment horizontal="left" vertical="center"/>
    </xf>
    <xf numFmtId="3" fontId="26" fillId="0" borderId="0" xfId="0" applyNumberFormat="1" applyFont="1" applyFill="1" applyAlignment="1">
      <alignment vertical="center"/>
    </xf>
    <xf numFmtId="4" fontId="26" fillId="0" borderId="14" xfId="0" applyNumberFormat="1" applyFont="1" applyFill="1" applyBorder="1" applyAlignment="1">
      <alignment vertical="center"/>
    </xf>
    <xf numFmtId="4" fontId="26" fillId="0" borderId="13" xfId="0" applyNumberFormat="1" applyFont="1" applyFill="1" applyBorder="1" applyAlignment="1">
      <alignment vertical="center"/>
    </xf>
    <xf numFmtId="4" fontId="26" fillId="0" borderId="12" xfId="0" applyNumberFormat="1" applyFont="1" applyFill="1" applyBorder="1" applyAlignment="1">
      <alignment horizontal="left" vertical="center"/>
    </xf>
    <xf numFmtId="4" fontId="25" fillId="0" borderId="14" xfId="0" applyNumberFormat="1" applyFont="1" applyFill="1" applyBorder="1" applyAlignment="1">
      <alignment horizontal="left" vertical="center"/>
    </xf>
    <xf numFmtId="4" fontId="25" fillId="0" borderId="17" xfId="0" applyNumberFormat="1" applyFont="1" applyFill="1" applyBorder="1" applyAlignment="1">
      <alignment horizontal="center" vertical="center"/>
    </xf>
    <xf numFmtId="165" fontId="26" fillId="0" borderId="19" xfId="58" applyFont="1" applyFill="1" applyBorder="1" applyAlignment="1">
      <alignment vertical="center"/>
    </xf>
    <xf numFmtId="4" fontId="26" fillId="0" borderId="12" xfId="0" applyNumberFormat="1" applyFont="1" applyFill="1" applyBorder="1" applyAlignment="1">
      <alignment vertical="center"/>
    </xf>
    <xf numFmtId="4" fontId="34" fillId="0" borderId="14" xfId="0" applyNumberFormat="1" applyFont="1" applyFill="1" applyBorder="1" applyAlignment="1">
      <alignment horizontal="left" vertical="center" wrapText="1"/>
    </xf>
    <xf numFmtId="4" fontId="34" fillId="0" borderId="17" xfId="0" applyNumberFormat="1" applyFont="1" applyFill="1" applyBorder="1" applyAlignment="1">
      <alignment horizontal="left" vertical="center" wrapText="1"/>
    </xf>
    <xf numFmtId="4" fontId="34" fillId="0" borderId="12" xfId="0" applyNumberFormat="1" applyFont="1" applyFill="1" applyBorder="1" applyAlignment="1">
      <alignment horizontal="left" vertical="center" wrapText="1"/>
    </xf>
    <xf numFmtId="165" fontId="26" fillId="0" borderId="13" xfId="58" applyFont="1" applyFill="1" applyBorder="1" applyAlignment="1">
      <alignment vertical="center"/>
    </xf>
    <xf numFmtId="4" fontId="26" fillId="0" borderId="15" xfId="0" applyNumberFormat="1" applyFont="1" applyFill="1" applyBorder="1" applyAlignment="1">
      <alignment horizontal="left" vertical="center" wrapText="1"/>
    </xf>
    <xf numFmtId="165" fontId="26" fillId="0" borderId="21" xfId="58" applyFont="1" applyFill="1" applyBorder="1" applyAlignment="1">
      <alignment vertical="center" wrapText="1"/>
    </xf>
    <xf numFmtId="4" fontId="26" fillId="0" borderId="0" xfId="0" applyNumberFormat="1" applyFont="1" applyFill="1" applyBorder="1" applyAlignment="1">
      <alignment vertical="center"/>
    </xf>
    <xf numFmtId="4" fontId="26" fillId="0" borderId="0" xfId="0" applyNumberFormat="1" applyFont="1" applyFill="1" applyBorder="1" applyAlignment="1">
      <alignment horizontal="left" vertical="center" wrapText="1"/>
    </xf>
    <xf numFmtId="3" fontId="26" fillId="0" borderId="0" xfId="0" applyNumberFormat="1" applyFont="1" applyFill="1" applyBorder="1" applyAlignment="1">
      <alignment horizontal="center" vertical="center" wrapText="1"/>
    </xf>
    <xf numFmtId="4" fontId="25" fillId="27" borderId="12" xfId="0" applyNumberFormat="1" applyFont="1" applyFill="1" applyBorder="1" applyAlignment="1">
      <alignment vertical="center"/>
    </xf>
    <xf numFmtId="4" fontId="25" fillId="27" borderId="14" xfId="0" applyNumberFormat="1" applyFont="1" applyFill="1" applyBorder="1" applyAlignment="1">
      <alignment vertical="center"/>
    </xf>
    <xf numFmtId="4" fontId="25" fillId="27" borderId="13" xfId="0" applyNumberFormat="1" applyFont="1" applyFill="1" applyBorder="1" applyAlignment="1">
      <alignment vertical="center"/>
    </xf>
    <xf numFmtId="4" fontId="25" fillId="0" borderId="11" xfId="0" applyNumberFormat="1" applyFont="1" applyFill="1" applyBorder="1" applyAlignment="1">
      <alignment horizontal="center" vertical="center"/>
    </xf>
    <xf numFmtId="4" fontId="26" fillId="0" borderId="11" xfId="0" applyNumberFormat="1" applyFont="1" applyFill="1" applyBorder="1" applyAlignment="1">
      <alignment horizontal="center" vertical="center"/>
    </xf>
    <xf numFmtId="4" fontId="26" fillId="0" borderId="12" xfId="0" applyNumberFormat="1" applyFont="1" applyFill="1" applyBorder="1" applyAlignment="1">
      <alignment horizontal="center" vertical="center"/>
    </xf>
    <xf numFmtId="4" fontId="25" fillId="25" borderId="0" xfId="0" applyNumberFormat="1" applyFont="1" applyFill="1" applyAlignment="1">
      <alignment vertical="center"/>
    </xf>
    <xf numFmtId="4" fontId="26" fillId="0" borderId="14" xfId="0" applyNumberFormat="1" applyFont="1" applyFill="1" applyBorder="1" applyAlignment="1">
      <alignment horizontal="center" vertical="center"/>
    </xf>
    <xf numFmtId="1" fontId="26" fillId="0" borderId="14" xfId="0" applyNumberFormat="1" applyFont="1" applyFill="1" applyBorder="1" applyAlignment="1">
      <alignment vertical="center"/>
    </xf>
    <xf numFmtId="170" fontId="26" fillId="0" borderId="14" xfId="0" applyNumberFormat="1" applyFont="1" applyFill="1" applyBorder="1" applyAlignment="1">
      <alignment vertical="center"/>
    </xf>
    <xf numFmtId="166" fontId="26" fillId="0" borderId="13" xfId="35" applyFont="1" applyFill="1" applyBorder="1" applyAlignment="1">
      <alignment vertical="center"/>
    </xf>
    <xf numFmtId="4" fontId="26" fillId="0" borderId="20" xfId="0" applyNumberFormat="1" applyFont="1" applyFill="1" applyBorder="1" applyAlignment="1">
      <alignment vertical="center"/>
    </xf>
    <xf numFmtId="4" fontId="26" fillId="0" borderId="0" xfId="0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right" vertical="center"/>
    </xf>
    <xf numFmtId="170" fontId="26" fillId="0" borderId="0" xfId="0" applyNumberFormat="1" applyFont="1" applyFill="1" applyBorder="1" applyAlignment="1">
      <alignment vertical="center"/>
    </xf>
    <xf numFmtId="166" fontId="26" fillId="0" borderId="5" xfId="35" applyFont="1" applyFill="1" applyBorder="1" applyAlignment="1">
      <alignment vertical="center"/>
    </xf>
    <xf numFmtId="10" fontId="25" fillId="25" borderId="14" xfId="0" applyNumberFormat="1" applyFont="1" applyFill="1" applyBorder="1" applyAlignment="1">
      <alignment vertical="center"/>
    </xf>
    <xf numFmtId="167" fontId="26" fillId="26" borderId="14" xfId="0" applyNumberFormat="1" applyFont="1" applyFill="1" applyBorder="1" applyAlignment="1">
      <alignment vertical="center"/>
    </xf>
    <xf numFmtId="4" fontId="25" fillId="0" borderId="20" xfId="0" applyNumberFormat="1" applyFont="1" applyFill="1" applyBorder="1" applyAlignment="1">
      <alignment vertical="center"/>
    </xf>
    <xf numFmtId="10" fontId="26" fillId="0" borderId="0" xfId="0" applyNumberFormat="1" applyFont="1" applyFill="1" applyBorder="1" applyAlignment="1">
      <alignment vertical="center"/>
    </xf>
    <xf numFmtId="167" fontId="26" fillId="0" borderId="0" xfId="0" applyNumberFormat="1" applyFont="1" applyFill="1" applyBorder="1" applyAlignment="1">
      <alignment vertical="center"/>
    </xf>
    <xf numFmtId="166" fontId="25" fillId="0" borderId="5" xfId="35" applyFont="1" applyFill="1" applyBorder="1" applyAlignment="1">
      <alignment vertical="center"/>
    </xf>
    <xf numFmtId="2" fontId="26" fillId="0" borderId="14" xfId="0" applyNumberFormat="1" applyFont="1" applyFill="1" applyBorder="1" applyAlignment="1">
      <alignment vertical="center"/>
    </xf>
    <xf numFmtId="167" fontId="26" fillId="0" borderId="14" xfId="0" applyNumberFormat="1" applyFont="1" applyFill="1" applyBorder="1" applyAlignment="1">
      <alignment vertical="center"/>
    </xf>
    <xf numFmtId="1" fontId="26" fillId="0" borderId="0" xfId="0" applyNumberFormat="1" applyFont="1" applyFill="1" applyBorder="1" applyAlignment="1">
      <alignment vertical="center"/>
    </xf>
    <xf numFmtId="49" fontId="26" fillId="0" borderId="0" xfId="0" applyNumberFormat="1" applyFont="1" applyFill="1" applyBorder="1" applyAlignment="1">
      <alignment horizontal="center" vertical="center"/>
    </xf>
    <xf numFmtId="4" fontId="28" fillId="0" borderId="20" xfId="0" applyNumberFormat="1" applyFont="1" applyFill="1" applyBorder="1" applyAlignment="1">
      <alignment vertical="center"/>
    </xf>
    <xf numFmtId="4" fontId="28" fillId="0" borderId="12" xfId="0" applyNumberFormat="1" applyFont="1" applyFill="1" applyBorder="1" applyAlignment="1">
      <alignment vertical="center"/>
    </xf>
    <xf numFmtId="172" fontId="26" fillId="0" borderId="0" xfId="0" applyNumberFormat="1" applyFont="1" applyFill="1" applyBorder="1" applyAlignment="1">
      <alignment vertical="center"/>
    </xf>
    <xf numFmtId="4" fontId="25" fillId="0" borderId="12" xfId="0" applyNumberFormat="1" applyFont="1" applyFill="1" applyBorder="1" applyAlignment="1">
      <alignment vertical="center"/>
    </xf>
    <xf numFmtId="4" fontId="25" fillId="0" borderId="14" xfId="0" applyNumberFormat="1" applyFont="1" applyFill="1" applyBorder="1" applyAlignment="1">
      <alignment horizontal="center" vertical="center"/>
    </xf>
    <xf numFmtId="4" fontId="25" fillId="0" borderId="14" xfId="0" applyNumberFormat="1" applyFont="1" applyFill="1" applyBorder="1" applyAlignment="1">
      <alignment vertical="center"/>
    </xf>
    <xf numFmtId="166" fontId="25" fillId="26" borderId="13" xfId="35" applyFont="1" applyFill="1" applyBorder="1" applyAlignment="1">
      <alignment vertical="center" shrinkToFit="1"/>
    </xf>
    <xf numFmtId="4" fontId="25" fillId="0" borderId="0" xfId="0" applyNumberFormat="1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vertical="center"/>
    </xf>
    <xf numFmtId="166" fontId="25" fillId="26" borderId="0" xfId="35" applyFont="1" applyFill="1" applyBorder="1" applyAlignment="1">
      <alignment vertical="center" shrinkToFit="1"/>
    </xf>
    <xf numFmtId="4" fontId="3" fillId="0" borderId="0" xfId="0" applyNumberFormat="1" applyFont="1" applyFill="1" applyAlignment="1">
      <alignment vertical="center"/>
    </xf>
    <xf numFmtId="169" fontId="3" fillId="0" borderId="0" xfId="0" applyNumberFormat="1" applyFont="1" applyFill="1" applyAlignment="1">
      <alignment horizontal="left" vertical="center"/>
    </xf>
    <xf numFmtId="4" fontId="3" fillId="0" borderId="14" xfId="0" applyNumberFormat="1" applyFont="1" applyFill="1" applyBorder="1" applyAlignment="1">
      <alignment horizontal="center" vertical="center"/>
    </xf>
    <xf numFmtId="168" fontId="26" fillId="0" borderId="14" xfId="0" applyNumberFormat="1" applyFont="1" applyFill="1" applyBorder="1" applyAlignment="1">
      <alignment horizontal="right" vertical="center"/>
    </xf>
    <xf numFmtId="4" fontId="3" fillId="0" borderId="0" xfId="0" applyNumberFormat="1" applyFont="1" applyFill="1" applyAlignment="1">
      <alignment horizontal="center" vertical="center"/>
    </xf>
    <xf numFmtId="167" fontId="26" fillId="0" borderId="0" xfId="0" applyNumberFormat="1" applyFont="1" applyFill="1" applyAlignment="1">
      <alignment vertical="center" shrinkToFit="1"/>
    </xf>
    <xf numFmtId="10" fontId="26" fillId="0" borderId="14" xfId="0" applyNumberFormat="1" applyFont="1" applyFill="1" applyBorder="1" applyAlignment="1">
      <alignment horizontal="right" vertical="center"/>
    </xf>
    <xf numFmtId="168" fontId="26" fillId="0" borderId="0" xfId="0" applyNumberFormat="1" applyFont="1" applyFill="1" applyBorder="1" applyAlignment="1">
      <alignment horizontal="right" vertical="center"/>
    </xf>
    <xf numFmtId="167" fontId="26" fillId="0" borderId="16" xfId="0" applyNumberFormat="1" applyFont="1" applyFill="1" applyBorder="1" applyAlignment="1">
      <alignment vertical="center"/>
    </xf>
    <xf numFmtId="4" fontId="25" fillId="0" borderId="0" xfId="0" applyNumberFormat="1" applyFont="1" applyFill="1" applyAlignment="1">
      <alignment vertical="center"/>
    </xf>
    <xf numFmtId="167" fontId="26" fillId="0" borderId="18" xfId="0" applyNumberFormat="1" applyFont="1" applyFill="1" applyBorder="1" applyAlignment="1">
      <alignment vertical="center"/>
    </xf>
    <xf numFmtId="166" fontId="25" fillId="0" borderId="0" xfId="35" applyFont="1" applyFill="1" applyBorder="1" applyAlignment="1">
      <alignment vertical="center" shrinkToFit="1"/>
    </xf>
    <xf numFmtId="4" fontId="25" fillId="0" borderId="11" xfId="0" applyNumberFormat="1" applyFont="1" applyFill="1" applyBorder="1" applyAlignment="1">
      <alignment horizontal="center" vertical="center" wrapText="1"/>
    </xf>
    <xf numFmtId="4" fontId="26" fillId="0" borderId="15" xfId="0" applyNumberFormat="1" applyFont="1" applyFill="1" applyBorder="1" applyAlignment="1">
      <alignment vertical="center"/>
    </xf>
    <xf numFmtId="4" fontId="26" fillId="0" borderId="16" xfId="0" applyNumberFormat="1" applyFont="1" applyFill="1" applyBorder="1" applyAlignment="1">
      <alignment horizontal="center" vertical="center"/>
    </xf>
    <xf numFmtId="3" fontId="26" fillId="0" borderId="12" xfId="0" applyNumberFormat="1" applyFont="1" applyFill="1" applyBorder="1" applyAlignment="1">
      <alignment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0" borderId="16" xfId="0" applyNumberFormat="1" applyFont="1" applyFill="1" applyBorder="1" applyAlignment="1">
      <alignment vertical="center"/>
    </xf>
    <xf numFmtId="4" fontId="26" fillId="0" borderId="15" xfId="0" applyNumberFormat="1" applyFont="1" applyFill="1" applyBorder="1" applyAlignment="1">
      <alignment horizontal="center" vertical="center"/>
    </xf>
    <xf numFmtId="166" fontId="26" fillId="0" borderId="21" xfId="35" applyFont="1" applyFill="1" applyBorder="1" applyAlignment="1">
      <alignment vertical="center"/>
    </xf>
    <xf numFmtId="4" fontId="26" fillId="0" borderId="21" xfId="0" applyNumberFormat="1" applyFont="1" applyFill="1" applyBorder="1" applyAlignment="1">
      <alignment horizontal="center" vertical="center"/>
    </xf>
    <xf numFmtId="3" fontId="26" fillId="0" borderId="15" xfId="0" applyNumberFormat="1" applyFont="1" applyFill="1" applyBorder="1" applyAlignment="1">
      <alignment vertical="center"/>
    </xf>
    <xf numFmtId="4" fontId="26" fillId="0" borderId="20" xfId="0" applyNumberFormat="1" applyFont="1" applyFill="1" applyBorder="1" applyAlignment="1">
      <alignment horizontal="center" vertical="center"/>
    </xf>
    <xf numFmtId="169" fontId="26" fillId="25" borderId="0" xfId="0" applyNumberFormat="1" applyFont="1" applyFill="1" applyAlignment="1">
      <alignment horizontal="left" vertical="center"/>
    </xf>
    <xf numFmtId="4" fontId="25" fillId="25" borderId="12" xfId="0" applyNumberFormat="1" applyFont="1" applyFill="1" applyBorder="1" applyAlignment="1">
      <alignment vertical="center"/>
    </xf>
    <xf numFmtId="4" fontId="25" fillId="25" borderId="14" xfId="0" applyNumberFormat="1" applyFont="1" applyFill="1" applyBorder="1" applyAlignment="1">
      <alignment horizontal="center" vertical="center"/>
    </xf>
    <xf numFmtId="4" fontId="25" fillId="25" borderId="14" xfId="0" applyNumberFormat="1" applyFont="1" applyFill="1" applyBorder="1" applyAlignment="1">
      <alignment vertical="center"/>
    </xf>
    <xf numFmtId="4" fontId="25" fillId="25" borderId="13" xfId="0" applyNumberFormat="1" applyFont="1" applyFill="1" applyBorder="1" applyAlignment="1">
      <alignment vertical="center"/>
    </xf>
    <xf numFmtId="4" fontId="25" fillId="25" borderId="12" xfId="0" applyNumberFormat="1" applyFont="1" applyFill="1" applyBorder="1" applyAlignment="1">
      <alignment horizontal="center" vertical="center"/>
    </xf>
    <xf numFmtId="4" fontId="25" fillId="25" borderId="0" xfId="0" applyNumberFormat="1" applyFont="1" applyFill="1" applyBorder="1" applyAlignment="1">
      <alignment vertical="center"/>
    </xf>
    <xf numFmtId="4" fontId="26" fillId="25" borderId="0" xfId="0" applyNumberFormat="1" applyFont="1" applyFill="1" applyAlignment="1">
      <alignment vertical="center"/>
    </xf>
    <xf numFmtId="4" fontId="26" fillId="25" borderId="0" xfId="0" applyNumberFormat="1" applyFont="1" applyFill="1" applyAlignment="1">
      <alignment horizontal="center" vertical="center"/>
    </xf>
    <xf numFmtId="4" fontId="26" fillId="24" borderId="0" xfId="0" applyNumberFormat="1" applyFont="1" applyFill="1" applyAlignment="1">
      <alignment horizontal="center" vertical="center"/>
    </xf>
    <xf numFmtId="4" fontId="25" fillId="25" borderId="0" xfId="0" applyNumberFormat="1" applyFont="1" applyFill="1" applyBorder="1" applyAlignment="1">
      <alignment horizontal="center" vertical="center"/>
    </xf>
    <xf numFmtId="166" fontId="25" fillId="25" borderId="0" xfId="35" applyFont="1" applyFill="1" applyBorder="1" applyAlignment="1">
      <alignment vertical="center" shrinkToFit="1"/>
    </xf>
    <xf numFmtId="4" fontId="30" fillId="25" borderId="0" xfId="0" applyNumberFormat="1" applyFont="1" applyFill="1" applyBorder="1" applyAlignment="1">
      <alignment vertical="center"/>
    </xf>
    <xf numFmtId="4" fontId="26" fillId="25" borderId="0" xfId="0" applyNumberFormat="1" applyFont="1" applyFill="1" applyBorder="1" applyAlignment="1">
      <alignment vertical="center"/>
    </xf>
    <xf numFmtId="4" fontId="26" fillId="26" borderId="12" xfId="0" applyNumberFormat="1" applyFont="1" applyFill="1" applyBorder="1" applyAlignment="1">
      <alignment vertical="center"/>
    </xf>
    <xf numFmtId="4" fontId="25" fillId="26" borderId="14" xfId="0" applyNumberFormat="1" applyFont="1" applyFill="1" applyBorder="1" applyAlignment="1">
      <alignment horizontal="center" vertical="center"/>
    </xf>
    <xf numFmtId="4" fontId="25" fillId="26" borderId="13" xfId="0" applyNumberFormat="1" applyFont="1" applyFill="1" applyBorder="1" applyAlignment="1">
      <alignment vertical="center"/>
    </xf>
    <xf numFmtId="167" fontId="25" fillId="25" borderId="0" xfId="0" applyNumberFormat="1" applyFont="1" applyFill="1" applyBorder="1" applyAlignment="1">
      <alignment vertical="center" shrinkToFit="1"/>
    </xf>
    <xf numFmtId="4" fontId="25" fillId="0" borderId="0" xfId="0" applyNumberFormat="1" applyFont="1" applyFill="1" applyBorder="1" applyAlignment="1">
      <alignment vertical="center" wrapText="1"/>
    </xf>
    <xf numFmtId="3" fontId="26" fillId="0" borderId="11" xfId="0" applyNumberFormat="1" applyFont="1" applyFill="1" applyBorder="1" applyAlignment="1">
      <alignment horizontal="center" vertical="center"/>
    </xf>
    <xf numFmtId="167" fontId="26" fillId="0" borderId="13" xfId="0" applyNumberFormat="1" applyFont="1" applyFill="1" applyBorder="1" applyAlignment="1">
      <alignment vertical="center" shrinkToFit="1"/>
    </xf>
    <xf numFmtId="167" fontId="26" fillId="0" borderId="0" xfId="0" applyNumberFormat="1" applyFont="1" applyFill="1" applyBorder="1" applyAlignment="1">
      <alignment vertical="center" shrinkToFit="1"/>
    </xf>
    <xf numFmtId="167" fontId="25" fillId="0" borderId="0" xfId="0" applyNumberFormat="1" applyFont="1" applyFill="1" applyBorder="1" applyAlignment="1">
      <alignment vertical="center" shrinkToFit="1"/>
    </xf>
    <xf numFmtId="166" fontId="26" fillId="25" borderId="11" xfId="35" applyFont="1" applyFill="1" applyBorder="1" applyAlignment="1">
      <alignment vertical="center" shrinkToFit="1"/>
    </xf>
    <xf numFmtId="166" fontId="25" fillId="26" borderId="24" xfId="35" applyFont="1" applyFill="1" applyBorder="1" applyAlignment="1">
      <alignment vertical="center" shrinkToFit="1"/>
    </xf>
    <xf numFmtId="166" fontId="33" fillId="0" borderId="14" xfId="35" applyFont="1" applyFill="1" applyBorder="1" applyAlignment="1">
      <alignment vertical="center" shrinkToFit="1"/>
    </xf>
    <xf numFmtId="4" fontId="26" fillId="0" borderId="17" xfId="0" applyNumberFormat="1" applyFont="1" applyFill="1" applyBorder="1" applyAlignment="1">
      <alignment vertical="center"/>
    </xf>
    <xf numFmtId="4" fontId="25" fillId="0" borderId="18" xfId="0" applyNumberFormat="1" applyFont="1" applyFill="1" applyBorder="1" applyAlignment="1">
      <alignment horizontal="center" vertical="center"/>
    </xf>
    <xf numFmtId="4" fontId="26" fillId="0" borderId="19" xfId="0" applyNumberFormat="1" applyFont="1" applyFill="1" applyBorder="1" applyAlignment="1">
      <alignment horizontal="center" vertical="center"/>
    </xf>
    <xf numFmtId="4" fontId="26" fillId="0" borderId="18" xfId="0" applyNumberFormat="1" applyFont="1" applyFill="1" applyBorder="1" applyAlignment="1">
      <alignment horizontal="center" vertical="center"/>
    </xf>
    <xf numFmtId="166" fontId="26" fillId="25" borderId="23" xfId="35" applyFont="1" applyFill="1" applyBorder="1" applyAlignment="1">
      <alignment vertical="center" shrinkToFit="1"/>
    </xf>
    <xf numFmtId="166" fontId="26" fillId="25" borderId="24" xfId="35" applyFont="1" applyFill="1" applyBorder="1" applyAlignment="1">
      <alignment vertical="center" shrinkToFit="1"/>
    </xf>
    <xf numFmtId="4" fontId="26" fillId="0" borderId="5" xfId="0" applyNumberFormat="1" applyFont="1" applyFill="1" applyBorder="1" applyAlignment="1">
      <alignment horizontal="center" vertical="center"/>
    </xf>
    <xf numFmtId="4" fontId="27" fillId="0" borderId="12" xfId="0" applyNumberFormat="1" applyFont="1" applyFill="1" applyBorder="1" applyAlignment="1">
      <alignment vertical="center"/>
    </xf>
    <xf numFmtId="4" fontId="26" fillId="0" borderId="18" xfId="0" applyNumberFormat="1" applyFont="1" applyFill="1" applyBorder="1" applyAlignment="1">
      <alignment vertical="center"/>
    </xf>
    <xf numFmtId="166" fontId="26" fillId="0" borderId="23" xfId="35" applyFont="1" applyFill="1" applyBorder="1" applyAlignment="1">
      <alignment vertical="center" shrinkToFit="1"/>
    </xf>
    <xf numFmtId="166" fontId="26" fillId="0" borderId="11" xfId="35" applyFont="1" applyFill="1" applyBorder="1" applyAlignment="1">
      <alignment vertical="center" shrinkToFit="1"/>
    </xf>
    <xf numFmtId="166" fontId="26" fillId="0" borderId="22" xfId="35" applyFont="1" applyFill="1" applyBorder="1" applyAlignment="1">
      <alignment vertical="center" shrinkToFit="1"/>
    </xf>
    <xf numFmtId="4" fontId="25" fillId="25" borderId="13" xfId="0" applyNumberFormat="1" applyFont="1" applyFill="1" applyBorder="1" applyAlignment="1">
      <alignment horizontal="center" vertical="center"/>
    </xf>
    <xf numFmtId="166" fontId="25" fillId="26" borderId="11" xfId="35" applyFont="1" applyFill="1" applyBorder="1" applyAlignment="1">
      <alignment vertical="center" shrinkToFit="1"/>
    </xf>
    <xf numFmtId="166" fontId="25" fillId="25" borderId="14" xfId="35" applyFont="1" applyFill="1" applyBorder="1" applyAlignment="1">
      <alignment vertical="center" shrinkToFit="1"/>
    </xf>
    <xf numFmtId="4" fontId="26" fillId="25" borderId="13" xfId="0" applyNumberFormat="1" applyFont="1" applyFill="1" applyBorder="1" applyAlignment="1">
      <alignment vertical="center"/>
    </xf>
    <xf numFmtId="4" fontId="26" fillId="25" borderId="12" xfId="0" applyNumberFormat="1" applyFont="1" applyFill="1" applyBorder="1" applyAlignment="1">
      <alignment vertical="center"/>
    </xf>
    <xf numFmtId="4" fontId="26" fillId="25" borderId="14" xfId="0" applyNumberFormat="1" applyFont="1" applyFill="1" applyBorder="1" applyAlignment="1">
      <alignment horizontal="center" vertical="center"/>
    </xf>
    <xf numFmtId="4" fontId="26" fillId="25" borderId="14" xfId="0" applyNumberFormat="1" applyFont="1" applyFill="1" applyBorder="1" applyAlignment="1">
      <alignment vertical="center"/>
    </xf>
    <xf numFmtId="10" fontId="26" fillId="25" borderId="14" xfId="51" applyNumberFormat="1" applyFont="1" applyFill="1" applyBorder="1" applyAlignment="1">
      <alignment vertical="center"/>
    </xf>
    <xf numFmtId="167" fontId="26" fillId="25" borderId="14" xfId="0" applyNumberFormat="1" applyFont="1" applyFill="1" applyBorder="1" applyAlignment="1">
      <alignment vertical="center" shrinkToFit="1"/>
    </xf>
    <xf numFmtId="4" fontId="26" fillId="25" borderId="15" xfId="0" applyNumberFormat="1" applyFont="1" applyFill="1" applyBorder="1" applyAlignment="1">
      <alignment vertical="center"/>
    </xf>
    <xf numFmtId="4" fontId="26" fillId="25" borderId="16" xfId="0" applyNumberFormat="1" applyFont="1" applyFill="1" applyBorder="1" applyAlignment="1">
      <alignment horizontal="center" vertical="center"/>
    </xf>
    <xf numFmtId="4" fontId="26" fillId="25" borderId="16" xfId="0" applyNumberFormat="1" applyFont="1" applyFill="1" applyBorder="1" applyAlignment="1">
      <alignment vertical="center"/>
    </xf>
    <xf numFmtId="167" fontId="26" fillId="25" borderId="16" xfId="0" applyNumberFormat="1" applyFont="1" applyFill="1" applyBorder="1" applyAlignment="1">
      <alignment vertical="center" shrinkToFit="1"/>
    </xf>
    <xf numFmtId="4" fontId="26" fillId="25" borderId="21" xfId="0" applyNumberFormat="1" applyFont="1" applyFill="1" applyBorder="1" applyAlignment="1">
      <alignment vertical="center"/>
    </xf>
    <xf numFmtId="4" fontId="26" fillId="25" borderId="17" xfId="0" applyNumberFormat="1" applyFont="1" applyFill="1" applyBorder="1" applyAlignment="1">
      <alignment vertical="center"/>
    </xf>
    <xf numFmtId="4" fontId="26" fillId="25" borderId="18" xfId="0" applyNumberFormat="1" applyFont="1" applyFill="1" applyBorder="1" applyAlignment="1">
      <alignment horizontal="center" vertical="center"/>
    </xf>
    <xf numFmtId="4" fontId="26" fillId="25" borderId="18" xfId="0" applyNumberFormat="1" applyFont="1" applyFill="1" applyBorder="1" applyAlignment="1">
      <alignment vertical="center"/>
    </xf>
    <xf numFmtId="167" fontId="26" fillId="25" borderId="18" xfId="0" applyNumberFormat="1" applyFont="1" applyFill="1" applyBorder="1" applyAlignment="1">
      <alignment vertical="center" shrinkToFit="1"/>
    </xf>
    <xf numFmtId="4" fontId="26" fillId="25" borderId="19" xfId="0" applyNumberFormat="1" applyFont="1" applyFill="1" applyBorder="1" applyAlignment="1">
      <alignment vertical="center"/>
    </xf>
    <xf numFmtId="4" fontId="27" fillId="25" borderId="12" xfId="0" applyNumberFormat="1" applyFont="1" applyFill="1" applyBorder="1" applyAlignment="1">
      <alignment vertical="center"/>
    </xf>
    <xf numFmtId="4" fontId="25" fillId="25" borderId="15" xfId="0" applyNumberFormat="1" applyFont="1" applyFill="1" applyBorder="1" applyAlignment="1">
      <alignment vertical="center"/>
    </xf>
    <xf numFmtId="4" fontId="25" fillId="25" borderId="16" xfId="0" applyNumberFormat="1" applyFont="1" applyFill="1" applyBorder="1" applyAlignment="1">
      <alignment horizontal="center" vertical="center"/>
    </xf>
    <xf numFmtId="4" fontId="25" fillId="25" borderId="16" xfId="0" applyNumberFormat="1" applyFont="1" applyFill="1" applyBorder="1" applyAlignment="1">
      <alignment vertical="center"/>
    </xf>
    <xf numFmtId="10" fontId="25" fillId="25" borderId="16" xfId="0" applyNumberFormat="1" applyFont="1" applyFill="1" applyBorder="1" applyAlignment="1">
      <alignment vertical="center" wrapText="1"/>
    </xf>
    <xf numFmtId="10" fontId="25" fillId="25" borderId="0" xfId="0" applyNumberFormat="1" applyFont="1" applyFill="1" applyBorder="1" applyAlignment="1">
      <alignment vertical="center" wrapText="1"/>
    </xf>
    <xf numFmtId="4" fontId="26" fillId="25" borderId="0" xfId="0" applyNumberFormat="1" applyFont="1" applyFill="1" applyBorder="1" applyAlignment="1">
      <alignment horizontal="center" vertical="center"/>
    </xf>
    <xf numFmtId="166" fontId="25" fillId="25" borderId="0" xfId="35" applyFont="1" applyFill="1" applyBorder="1" applyAlignment="1">
      <alignment vertical="center" wrapText="1"/>
    </xf>
    <xf numFmtId="4" fontId="26" fillId="25" borderId="0" xfId="0" quotePrefix="1" applyNumberFormat="1" applyFont="1" applyFill="1" applyAlignment="1">
      <alignment vertical="center"/>
    </xf>
    <xf numFmtId="166" fontId="25" fillId="25" borderId="0" xfId="35" applyFont="1" applyFill="1" applyBorder="1" applyAlignment="1">
      <alignment horizontal="center" vertical="center" shrinkToFit="1"/>
    </xf>
    <xf numFmtId="4" fontId="25" fillId="27" borderId="14" xfId="0" applyNumberFormat="1" applyFont="1" applyFill="1" applyBorder="1" applyAlignment="1">
      <alignment horizontal="center" vertical="center"/>
    </xf>
    <xf numFmtId="10" fontId="25" fillId="25" borderId="0" xfId="51" applyNumberFormat="1" applyFont="1" applyFill="1" applyBorder="1" applyAlignment="1">
      <alignment horizontal="center" vertical="center"/>
    </xf>
    <xf numFmtId="166" fontId="25" fillId="25" borderId="14" xfId="35" applyFont="1" applyFill="1" applyBorder="1" applyAlignment="1">
      <alignment horizontal="center" vertical="center" wrapText="1"/>
    </xf>
    <xf numFmtId="166" fontId="25" fillId="25" borderId="13" xfId="35" applyFont="1" applyFill="1" applyBorder="1" applyAlignment="1">
      <alignment horizontal="center" vertical="center" wrapText="1"/>
    </xf>
    <xf numFmtId="166" fontId="25" fillId="25" borderId="14" xfId="35" applyFont="1" applyFill="1" applyBorder="1" applyAlignment="1">
      <alignment horizontal="center" vertical="center" shrinkToFit="1"/>
    </xf>
    <xf numFmtId="166" fontId="25" fillId="25" borderId="13" xfId="35" applyFont="1" applyFill="1" applyBorder="1" applyAlignment="1">
      <alignment horizontal="center" vertical="center" shrinkToFit="1"/>
    </xf>
    <xf numFmtId="10" fontId="25" fillId="27" borderId="14" xfId="51" applyNumberFormat="1" applyFont="1" applyFill="1" applyBorder="1" applyAlignment="1">
      <alignment horizontal="center" vertical="center"/>
    </xf>
    <xf numFmtId="10" fontId="25" fillId="27" borderId="13" xfId="51" applyNumberFormat="1" applyFont="1" applyFill="1" applyBorder="1" applyAlignment="1">
      <alignment horizontal="center" vertical="center"/>
    </xf>
    <xf numFmtId="175" fontId="26" fillId="25" borderId="12" xfId="0" applyNumberFormat="1" applyFont="1" applyFill="1" applyBorder="1" applyAlignment="1">
      <alignment horizontal="center" vertical="center" shrinkToFit="1"/>
    </xf>
    <xf numFmtId="175" fontId="26" fillId="25" borderId="13" xfId="0" applyNumberFormat="1" applyFont="1" applyFill="1" applyBorder="1" applyAlignment="1">
      <alignment horizontal="center" vertical="center" shrinkToFit="1"/>
    </xf>
    <xf numFmtId="4" fontId="25" fillId="25" borderId="12" xfId="0" applyNumberFormat="1" applyFont="1" applyFill="1" applyBorder="1" applyAlignment="1">
      <alignment horizontal="left" vertical="center"/>
    </xf>
    <xf numFmtId="4" fontId="25" fillId="25" borderId="14" xfId="0" applyNumberFormat="1" applyFont="1" applyFill="1" applyBorder="1" applyAlignment="1">
      <alignment horizontal="left" vertical="center"/>
    </xf>
    <xf numFmtId="4" fontId="25" fillId="25" borderId="13" xfId="0" applyNumberFormat="1" applyFont="1" applyFill="1" applyBorder="1" applyAlignment="1">
      <alignment horizontal="left" vertical="center"/>
    </xf>
    <xf numFmtId="166" fontId="25" fillId="25" borderId="12" xfId="35" applyFont="1" applyFill="1" applyBorder="1" applyAlignment="1">
      <alignment horizontal="center" vertical="center" shrinkToFit="1"/>
    </xf>
    <xf numFmtId="166" fontId="25" fillId="25" borderId="12" xfId="35" applyFont="1" applyFill="1" applyBorder="1" applyAlignment="1">
      <alignment horizontal="center" vertical="center"/>
    </xf>
    <xf numFmtId="166" fontId="25" fillId="25" borderId="13" xfId="35" applyFont="1" applyFill="1" applyBorder="1" applyAlignment="1">
      <alignment horizontal="center" vertical="center"/>
    </xf>
    <xf numFmtId="4" fontId="25" fillId="25" borderId="12" xfId="0" applyNumberFormat="1" applyFont="1" applyFill="1" applyBorder="1" applyAlignment="1">
      <alignment horizontal="center" vertical="center"/>
    </xf>
    <xf numFmtId="4" fontId="25" fillId="25" borderId="14" xfId="0" applyNumberFormat="1" applyFont="1" applyFill="1" applyBorder="1" applyAlignment="1">
      <alignment horizontal="center" vertical="center"/>
    </xf>
    <xf numFmtId="4" fontId="26" fillId="0" borderId="12" xfId="0" applyNumberFormat="1" applyFont="1" applyFill="1" applyBorder="1" applyAlignment="1">
      <alignment horizontal="left" vertical="center" wrapText="1"/>
    </xf>
    <xf numFmtId="4" fontId="26" fillId="0" borderId="13" xfId="0" applyNumberFormat="1" applyFont="1" applyFill="1" applyBorder="1" applyAlignment="1">
      <alignment horizontal="left" vertical="center" wrapText="1"/>
    </xf>
    <xf numFmtId="4" fontId="26" fillId="0" borderId="12" xfId="0" applyNumberFormat="1" applyFont="1" applyFill="1" applyBorder="1" applyAlignment="1">
      <alignment horizontal="center" vertical="center" wrapText="1"/>
    </xf>
    <xf numFmtId="4" fontId="26" fillId="0" borderId="13" xfId="0" applyNumberFormat="1" applyFont="1" applyFill="1" applyBorder="1" applyAlignment="1">
      <alignment horizontal="center" vertical="center" wrapText="1"/>
    </xf>
    <xf numFmtId="166" fontId="25" fillId="26" borderId="14" xfId="35" applyFont="1" applyFill="1" applyBorder="1" applyAlignment="1">
      <alignment horizontal="center" vertical="center" shrinkToFit="1"/>
    </xf>
    <xf numFmtId="166" fontId="25" fillId="26" borderId="13" xfId="35" applyFont="1" applyFill="1" applyBorder="1" applyAlignment="1">
      <alignment horizontal="center" vertical="center" shrinkToFit="1"/>
    </xf>
    <xf numFmtId="4" fontId="25" fillId="26" borderId="14" xfId="0" applyNumberFormat="1" applyFont="1" applyFill="1" applyBorder="1" applyAlignment="1">
      <alignment horizontal="center" vertical="center"/>
    </xf>
    <xf numFmtId="166" fontId="26" fillId="25" borderId="14" xfId="35" applyFont="1" applyFill="1" applyBorder="1" applyAlignment="1">
      <alignment horizontal="center" vertical="center" wrapText="1"/>
    </xf>
    <xf numFmtId="166" fontId="26" fillId="25" borderId="13" xfId="35" applyFont="1" applyFill="1" applyBorder="1" applyAlignment="1">
      <alignment horizontal="center" vertical="center" wrapText="1"/>
    </xf>
    <xf numFmtId="166" fontId="25" fillId="26" borderId="12" xfId="35" applyFont="1" applyFill="1" applyBorder="1" applyAlignment="1">
      <alignment horizontal="center" vertical="center" shrinkToFit="1"/>
    </xf>
    <xf numFmtId="4" fontId="27" fillId="27" borderId="12" xfId="0" applyNumberFormat="1" applyFont="1" applyFill="1" applyBorder="1" applyAlignment="1">
      <alignment horizontal="center" vertical="center"/>
    </xf>
    <xf numFmtId="4" fontId="27" fillId="27" borderId="14" xfId="0" applyNumberFormat="1" applyFont="1" applyFill="1" applyBorder="1" applyAlignment="1">
      <alignment horizontal="center" vertical="center"/>
    </xf>
    <xf numFmtId="4" fontId="27" fillId="27" borderId="13" xfId="0" applyNumberFormat="1" applyFont="1" applyFill="1" applyBorder="1" applyAlignment="1">
      <alignment horizontal="center" vertical="center"/>
    </xf>
    <xf numFmtId="4" fontId="25" fillId="0" borderId="11" xfId="0" applyNumberFormat="1" applyFont="1" applyFill="1" applyBorder="1" applyAlignment="1">
      <alignment horizontal="left" vertical="center"/>
    </xf>
    <xf numFmtId="4" fontId="25" fillId="0" borderId="11" xfId="0" applyNumberFormat="1" applyFont="1" applyFill="1" applyBorder="1" applyAlignment="1">
      <alignment horizontal="center" vertical="center"/>
    </xf>
    <xf numFmtId="4" fontId="26" fillId="0" borderId="14" xfId="0" applyNumberFormat="1" applyFont="1" applyFill="1" applyBorder="1" applyAlignment="1">
      <alignment horizontal="left" vertical="center" wrapText="1"/>
    </xf>
    <xf numFmtId="166" fontId="26" fillId="0" borderId="12" xfId="35" applyFont="1" applyFill="1" applyBorder="1" applyAlignment="1">
      <alignment horizontal="center" vertical="center" shrinkToFit="1"/>
    </xf>
    <xf numFmtId="166" fontId="26" fillId="0" borderId="13" xfId="35" applyFont="1" applyFill="1" applyBorder="1" applyAlignment="1">
      <alignment horizontal="center" vertical="center" shrinkToFit="1"/>
    </xf>
    <xf numFmtId="4" fontId="25" fillId="25" borderId="11" xfId="0" applyNumberFormat="1" applyFont="1" applyFill="1" applyBorder="1" applyAlignment="1">
      <alignment horizontal="left" vertical="center"/>
    </xf>
    <xf numFmtId="4" fontId="25" fillId="0" borderId="12" xfId="0" applyNumberFormat="1" applyFont="1" applyFill="1" applyBorder="1" applyAlignment="1">
      <alignment horizontal="left" vertical="center"/>
    </xf>
    <xf numFmtId="4" fontId="25" fillId="0" borderId="14" xfId="0" applyNumberFormat="1" applyFont="1" applyFill="1" applyBorder="1" applyAlignment="1">
      <alignment horizontal="left" vertical="center"/>
    </xf>
    <xf numFmtId="4" fontId="25" fillId="0" borderId="12" xfId="0" applyNumberFormat="1" applyFont="1" applyFill="1" applyBorder="1" applyAlignment="1">
      <alignment horizontal="center" vertical="center"/>
    </xf>
    <xf numFmtId="4" fontId="25" fillId="0" borderId="13" xfId="0" applyNumberFormat="1" applyFont="1" applyFill="1" applyBorder="1" applyAlignment="1">
      <alignment horizontal="center" vertical="center"/>
    </xf>
    <xf numFmtId="4" fontId="25" fillId="0" borderId="12" xfId="0" applyNumberFormat="1" applyFont="1" applyFill="1" applyBorder="1" applyAlignment="1">
      <alignment horizontal="center" vertical="center" wrapText="1"/>
    </xf>
    <xf numFmtId="4" fontId="25" fillId="0" borderId="13" xfId="0" applyNumberFormat="1" applyFont="1" applyFill="1" applyBorder="1" applyAlignment="1">
      <alignment horizontal="center" vertical="center" wrapText="1"/>
    </xf>
    <xf numFmtId="4" fontId="25" fillId="26" borderId="12" xfId="0" applyNumberFormat="1" applyFont="1" applyFill="1" applyBorder="1" applyAlignment="1">
      <alignment horizontal="center" vertical="center"/>
    </xf>
    <xf numFmtId="4" fontId="25" fillId="26" borderId="13" xfId="0" applyNumberFormat="1" applyFont="1" applyFill="1" applyBorder="1" applyAlignment="1">
      <alignment horizontal="center" vertical="center"/>
    </xf>
    <xf numFmtId="4" fontId="26" fillId="25" borderId="12" xfId="0" applyNumberFormat="1" applyFont="1" applyFill="1" applyBorder="1" applyAlignment="1">
      <alignment horizontal="left" vertical="center" wrapText="1"/>
    </xf>
    <xf numFmtId="4" fontId="26" fillId="25" borderId="14" xfId="0" applyNumberFormat="1" applyFont="1" applyFill="1" applyBorder="1" applyAlignment="1">
      <alignment horizontal="left" vertical="center" wrapText="1"/>
    </xf>
    <xf numFmtId="4" fontId="26" fillId="25" borderId="13" xfId="0" applyNumberFormat="1" applyFont="1" applyFill="1" applyBorder="1" applyAlignment="1">
      <alignment horizontal="left" vertical="center" wrapText="1"/>
    </xf>
    <xf numFmtId="3" fontId="26" fillId="25" borderId="15" xfId="0" applyNumberFormat="1" applyFont="1" applyFill="1" applyBorder="1" applyAlignment="1">
      <alignment horizontal="center" vertical="center"/>
    </xf>
    <xf numFmtId="3" fontId="26" fillId="25" borderId="21" xfId="0" applyNumberFormat="1" applyFont="1" applyFill="1" applyBorder="1" applyAlignment="1">
      <alignment horizontal="center" vertical="center"/>
    </xf>
    <xf numFmtId="4" fontId="25" fillId="0" borderId="13" xfId="0" applyNumberFormat="1" applyFont="1" applyFill="1" applyBorder="1" applyAlignment="1">
      <alignment horizontal="left" vertical="center"/>
    </xf>
    <xf numFmtId="4" fontId="25" fillId="0" borderId="14" xfId="0" applyNumberFormat="1" applyFont="1" applyFill="1" applyBorder="1" applyAlignment="1">
      <alignment horizontal="center" vertical="center"/>
    </xf>
    <xf numFmtId="4" fontId="26" fillId="0" borderId="15" xfId="0" applyNumberFormat="1" applyFont="1" applyFill="1" applyBorder="1" applyAlignment="1">
      <alignment horizontal="justify" vertical="center" wrapText="1"/>
    </xf>
    <xf numFmtId="4" fontId="26" fillId="0" borderId="16" xfId="0" applyNumberFormat="1" applyFont="1" applyFill="1" applyBorder="1" applyAlignment="1">
      <alignment horizontal="justify" vertical="center" wrapText="1"/>
    </xf>
    <xf numFmtId="4" fontId="26" fillId="0" borderId="21" xfId="0" applyNumberFormat="1" applyFont="1" applyFill="1" applyBorder="1" applyAlignment="1">
      <alignment horizontal="justify" vertical="center" wrapText="1"/>
    </xf>
    <xf numFmtId="166" fontId="26" fillId="0" borderId="11" xfId="35" applyFont="1" applyFill="1" applyBorder="1" applyAlignment="1">
      <alignment horizontal="center" vertical="center" shrinkToFit="1"/>
    </xf>
    <xf numFmtId="4" fontId="25" fillId="27" borderId="12" xfId="0" applyNumberFormat="1" applyFont="1" applyFill="1" applyBorder="1" applyAlignment="1">
      <alignment horizontal="left" vertical="center"/>
    </xf>
    <xf numFmtId="4" fontId="25" fillId="27" borderId="14" xfId="0" applyNumberFormat="1" applyFont="1" applyFill="1" applyBorder="1" applyAlignment="1">
      <alignment horizontal="left" vertical="center"/>
    </xf>
    <xf numFmtId="4" fontId="25" fillId="27" borderId="13" xfId="0" applyNumberFormat="1" applyFont="1" applyFill="1" applyBorder="1" applyAlignment="1">
      <alignment horizontal="left" vertical="center"/>
    </xf>
    <xf numFmtId="167" fontId="25" fillId="0" borderId="11" xfId="0" applyNumberFormat="1" applyFont="1" applyFill="1" applyBorder="1" applyAlignment="1">
      <alignment horizontal="center" vertical="center" shrinkToFit="1"/>
    </xf>
    <xf numFmtId="4" fontId="26" fillId="0" borderId="12" xfId="0" applyNumberFormat="1" applyFont="1" applyFill="1" applyBorder="1" applyAlignment="1">
      <alignment horizontal="left" vertical="center"/>
    </xf>
    <xf numFmtId="4" fontId="26" fillId="0" borderId="13" xfId="0" applyNumberFormat="1" applyFont="1" applyFill="1" applyBorder="1" applyAlignment="1">
      <alignment horizontal="left" vertical="center"/>
    </xf>
    <xf numFmtId="169" fontId="26" fillId="0" borderId="12" xfId="0" applyNumberFormat="1" applyFont="1" applyFill="1" applyBorder="1" applyAlignment="1">
      <alignment vertical="center"/>
    </xf>
    <xf numFmtId="169" fontId="26" fillId="0" borderId="14" xfId="0" applyNumberFormat="1" applyFont="1" applyFill="1" applyBorder="1" applyAlignment="1">
      <alignment vertical="center"/>
    </xf>
    <xf numFmtId="169" fontId="26" fillId="0" borderId="13" xfId="0" applyNumberFormat="1" applyFont="1" applyFill="1" applyBorder="1" applyAlignment="1">
      <alignment vertical="center"/>
    </xf>
    <xf numFmtId="4" fontId="26" fillId="0" borderId="12" xfId="0" applyNumberFormat="1" applyFont="1" applyFill="1" applyBorder="1" applyAlignment="1">
      <alignment horizontal="center" vertical="center"/>
    </xf>
    <xf numFmtId="4" fontId="26" fillId="0" borderId="13" xfId="0" applyNumberFormat="1" applyFont="1" applyFill="1" applyBorder="1" applyAlignment="1">
      <alignment horizontal="center" vertical="center"/>
    </xf>
    <xf numFmtId="4" fontId="26" fillId="26" borderId="12" xfId="0" applyNumberFormat="1" applyFont="1" applyFill="1" applyBorder="1" applyAlignment="1">
      <alignment horizontal="center" vertical="center"/>
    </xf>
    <xf numFmtId="4" fontId="26" fillId="26" borderId="13" xfId="0" applyNumberFormat="1" applyFont="1" applyFill="1" applyBorder="1" applyAlignment="1">
      <alignment horizontal="center" vertical="center"/>
    </xf>
    <xf numFmtId="169" fontId="25" fillId="0" borderId="12" xfId="0" applyNumberFormat="1" applyFont="1" applyFill="1" applyBorder="1" applyAlignment="1">
      <alignment vertical="center"/>
    </xf>
    <xf numFmtId="169" fontId="25" fillId="0" borderId="14" xfId="0" applyNumberFormat="1" applyFont="1" applyFill="1" applyBorder="1" applyAlignment="1">
      <alignment vertical="center"/>
    </xf>
    <xf numFmtId="169" fontId="25" fillId="0" borderId="13" xfId="0" applyNumberFormat="1" applyFont="1" applyFill="1" applyBorder="1" applyAlignment="1">
      <alignment vertical="center"/>
    </xf>
    <xf numFmtId="4" fontId="25" fillId="27" borderId="17" xfId="0" applyNumberFormat="1" applyFont="1" applyFill="1" applyBorder="1" applyAlignment="1">
      <alignment horizontal="left" vertical="center"/>
    </xf>
    <xf numFmtId="4" fontId="25" fillId="27" borderId="18" xfId="0" applyNumberFormat="1" applyFont="1" applyFill="1" applyBorder="1" applyAlignment="1">
      <alignment horizontal="left" vertical="center"/>
    </xf>
    <xf numFmtId="4" fontId="25" fillId="27" borderId="19" xfId="0" applyNumberFormat="1" applyFont="1" applyFill="1" applyBorder="1" applyAlignment="1">
      <alignment horizontal="left" vertical="center"/>
    </xf>
    <xf numFmtId="169" fontId="26" fillId="0" borderId="12" xfId="0" applyNumberFormat="1" applyFont="1" applyFill="1" applyBorder="1" applyAlignment="1">
      <alignment horizontal="left" vertical="center"/>
    </xf>
    <xf numFmtId="169" fontId="26" fillId="0" borderId="14" xfId="0" applyNumberFormat="1" applyFont="1" applyFill="1" applyBorder="1" applyAlignment="1">
      <alignment horizontal="left" vertical="center"/>
    </xf>
    <xf numFmtId="4" fontId="32" fillId="0" borderId="17" xfId="0" applyNumberFormat="1" applyFont="1" applyFill="1" applyBorder="1" applyAlignment="1">
      <alignment horizontal="center" vertical="center"/>
    </xf>
    <xf numFmtId="4" fontId="32" fillId="0" borderId="18" xfId="0" applyNumberFormat="1" applyFont="1" applyFill="1" applyBorder="1" applyAlignment="1">
      <alignment horizontal="center" vertical="center"/>
    </xf>
    <xf numFmtId="4" fontId="32" fillId="0" borderId="19" xfId="0" applyNumberFormat="1" applyFont="1" applyFill="1" applyBorder="1" applyAlignment="1">
      <alignment horizontal="center" vertical="center"/>
    </xf>
    <xf numFmtId="169" fontId="29" fillId="23" borderId="14" xfId="0" applyNumberFormat="1" applyFont="1" applyFill="1" applyBorder="1" applyAlignment="1">
      <alignment horizontal="center" vertical="center" wrapText="1"/>
    </xf>
    <xf numFmtId="169" fontId="29" fillId="23" borderId="13" xfId="0" applyNumberFormat="1" applyFont="1" applyFill="1" applyBorder="1" applyAlignment="1">
      <alignment horizontal="center" vertical="center" wrapText="1"/>
    </xf>
    <xf numFmtId="4" fontId="26" fillId="0" borderId="12" xfId="0" applyNumberFormat="1" applyFont="1" applyFill="1" applyBorder="1" applyAlignment="1">
      <alignment vertical="center"/>
    </xf>
    <xf numFmtId="4" fontId="26" fillId="0" borderId="14" xfId="0" applyNumberFormat="1" applyFont="1" applyFill="1" applyBorder="1" applyAlignment="1">
      <alignment vertical="center"/>
    </xf>
    <xf numFmtId="174" fontId="26" fillId="23" borderId="14" xfId="0" applyNumberFormat="1" applyFont="1" applyFill="1" applyBorder="1" applyAlignment="1">
      <alignment horizontal="center" vertical="center" wrapText="1"/>
    </xf>
    <xf numFmtId="4" fontId="34" fillId="0" borderId="16" xfId="0" applyNumberFormat="1" applyFont="1" applyFill="1" applyBorder="1" applyAlignment="1">
      <alignment horizontal="center" vertical="center" wrapText="1"/>
    </xf>
  </cellXfs>
  <cellStyles count="73">
    <cellStyle name="20% - Ênfase1 2" xfId="2"/>
    <cellStyle name="20% - Ênfase2 2" xfId="3"/>
    <cellStyle name="20% - Ênfase3 2" xfId="4"/>
    <cellStyle name="20% - Ênfase4 2" xfId="5"/>
    <cellStyle name="20% - Ênfase5 2" xfId="6"/>
    <cellStyle name="20% - Ênfase6 2" xfId="7"/>
    <cellStyle name="40% - Ênfase1 2" xfId="8"/>
    <cellStyle name="40% - Ênfase2 2" xfId="9"/>
    <cellStyle name="40% - Ênfase3 2" xfId="10"/>
    <cellStyle name="40% - Ênfase4 2" xfId="11"/>
    <cellStyle name="40% - Ênfase5 2" xfId="12"/>
    <cellStyle name="40% - Ênfase6 2" xfId="13"/>
    <cellStyle name="60% - Ênfase1 2" xfId="14"/>
    <cellStyle name="60% - Ênfase2 2" xfId="15"/>
    <cellStyle name="60% - Ênfase3 2" xfId="16"/>
    <cellStyle name="60% - Ênfase4 2" xfId="17"/>
    <cellStyle name="60% - Ênfase5 2" xfId="18"/>
    <cellStyle name="60% - Ênfase6 2" xfId="19"/>
    <cellStyle name="Bom 2" xfId="20"/>
    <cellStyle name="Cálculo 2" xfId="21"/>
    <cellStyle name="Célula de Verificação 2" xfId="22"/>
    <cellStyle name="Célula Vinculada 2" xfId="23"/>
    <cellStyle name="Ênfase1 2" xfId="24"/>
    <cellStyle name="Ênfase2 2" xfId="25"/>
    <cellStyle name="Ênfase3 2" xfId="26"/>
    <cellStyle name="Ênfase4 2" xfId="27"/>
    <cellStyle name="Ênfase5 2" xfId="28"/>
    <cellStyle name="Ênfase6 2" xfId="29"/>
    <cellStyle name="Entrada 2" xfId="30"/>
    <cellStyle name="Moeda 2" xfId="32"/>
    <cellStyle name="Moeda 3" xfId="33"/>
    <cellStyle name="Moeda 4" xfId="34"/>
    <cellStyle name="Moeda 5" xfId="35"/>
    <cellStyle name="Moeda 5 2" xfId="36"/>
    <cellStyle name="Moeda 6" xfId="31"/>
    <cellStyle name="Moeda 8" xfId="37"/>
    <cellStyle name="Moeda 9" xfId="38"/>
    <cellStyle name="Normal" xfId="0" builtinId="0"/>
    <cellStyle name="Normal 2" xfId="39"/>
    <cellStyle name="Normal 2 2" xfId="40"/>
    <cellStyle name="Normal 3" xfId="41"/>
    <cellStyle name="Normal 4" xfId="42"/>
    <cellStyle name="Normal 5" xfId="1"/>
    <cellStyle name="Normal 9" xfId="43"/>
    <cellStyle name="Nota 2" xfId="44"/>
    <cellStyle name="Output Amounts" xfId="45"/>
    <cellStyle name="Output Column Headings" xfId="46"/>
    <cellStyle name="Output Line Items" xfId="47"/>
    <cellStyle name="Output Report Heading" xfId="48"/>
    <cellStyle name="Output Report Title" xfId="49"/>
    <cellStyle name="Porcentagem 2" xfId="51"/>
    <cellStyle name="Porcentagem 3" xfId="52"/>
    <cellStyle name="Porcentagem 4" xfId="53"/>
    <cellStyle name="Porcentagem 5" xfId="54"/>
    <cellStyle name="Porcentagem 6" xfId="50"/>
    <cellStyle name="Porcentagem 7" xfId="55"/>
    <cellStyle name="Saída 2" xfId="56"/>
    <cellStyle name="Separador de milhares 2" xfId="58"/>
    <cellStyle name="Separador de milhares 3" xfId="59"/>
    <cellStyle name="Separador de milhares 3 2" xfId="60"/>
    <cellStyle name="Separador de milhares 4" xfId="61"/>
    <cellStyle name="Separador de milhares 5" xfId="62"/>
    <cellStyle name="Separador de milhares 6" xfId="57"/>
    <cellStyle name="Texto de Aviso 2" xfId="63"/>
    <cellStyle name="Texto Explicativo 2" xfId="64"/>
    <cellStyle name="Título 1 2" xfId="66"/>
    <cellStyle name="Título 2 2" xfId="67"/>
    <cellStyle name="Título 3 2" xfId="68"/>
    <cellStyle name="Título 4 2" xfId="69"/>
    <cellStyle name="Título 5" xfId="65"/>
    <cellStyle name="Total 2" xfId="70"/>
    <cellStyle name="Vírgula 2" xfId="71"/>
    <cellStyle name="Vírgula 5" xfId="7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0</xdr:rowOff>
    </xdr:from>
    <xdr:to>
      <xdr:col>11</xdr:col>
      <xdr:colOff>295275</xdr:colOff>
      <xdr:row>1</xdr:row>
      <xdr:rowOff>152400</xdr:rowOff>
    </xdr:to>
    <xdr:pic>
      <xdr:nvPicPr>
        <xdr:cNvPr id="2" name="Picture 1" descr="Timbrado NOVA Obras-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0"/>
          <a:ext cx="7400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ubia.pereira/Desktop/DADOS/2018/LICITA&#199;&#213;ES/MEIO%20FIO%20%20PUBLICA&#199;&#195;O%20CERTA/COMPOSI&#199;&#195;O%20DE%20PRE&#199;OS%20RECUPERA&#199;&#195;O%20DE%20GUIAS%20-%20REV0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MPOSIÇÃO DOS ENCARGOS  (2)"/>
      <sheetName val="RATEIO ADM LOCAL "/>
      <sheetName val="Resumo  (2)"/>
      <sheetName val="Resumo "/>
      <sheetName val="ANEXO VI "/>
      <sheetName val="7 ADM LOCAL"/>
      <sheetName val="1.1 Varrição manual"/>
      <sheetName val="1.2 Varrição Mecanizada"/>
      <sheetName val="2.1 Coleta domiciliar"/>
      <sheetName val="2.2 Coleta Dificil Acesso"/>
      <sheetName val="3.1 CAPINA MANUAL "/>
      <sheetName val="3.2 CAPINA MECANIZADA "/>
      <sheetName val="1.1 PINTURA MANUAL DE MEIO FIO "/>
      <sheetName val=" 3.4 PINTURA MECANIZADA M. FIO"/>
      <sheetName val="3.5 LIMP. MANUAL  MEC. BOCA LOB"/>
      <sheetName val="4.1 COLETA RESÍDUOS VOLUMOSOS"/>
      <sheetName val="5.1 LIMPEZA MANUAL DE CORREGOS "/>
      <sheetName val="5.2 LIMPEZA MEC. DE CORREGOS"/>
      <sheetName val="8 COMPOSTAGEM"/>
      <sheetName val="1.2 RECOMPOSIÇÃO DE GUIAS"/>
      <sheetName val="1.3 CAPINA MECANIZADA"/>
      <sheetName val="1.4 ADM LOCAL"/>
      <sheetName val="FORNECIMENTO DE MATERIAIS"/>
      <sheetName val="COMPOSIÇÃO DOS ENCARGOS "/>
      <sheetName val="BDI"/>
      <sheetName val="BDI (2)"/>
      <sheetName val="Insumos"/>
      <sheetName val="EQUIPES"/>
      <sheetName val="VEÍCULO EQUIPAMENTOS "/>
      <sheetName val="FERRAMENTAS"/>
      <sheetName val="UNIFORMES E EPIS"/>
      <sheetName val="RELAÇÃO DE FORNECEDORES "/>
    </sheetNames>
    <sheetDataSet>
      <sheetData sheetId="0"/>
      <sheetData sheetId="1"/>
      <sheetData sheetId="2"/>
      <sheetData sheetId="3"/>
      <sheetData sheetId="4"/>
      <sheetData sheetId="5">
        <row r="21">
          <cell r="G21">
            <v>26</v>
          </cell>
        </row>
      </sheetData>
      <sheetData sheetId="6"/>
      <sheetData sheetId="7"/>
      <sheetData sheetId="8">
        <row r="137">
          <cell r="G137">
            <v>11.62</v>
          </cell>
        </row>
        <row r="138">
          <cell r="G138">
            <v>154.9</v>
          </cell>
        </row>
        <row r="139">
          <cell r="G139">
            <v>12.91</v>
          </cell>
        </row>
        <row r="142">
          <cell r="G142">
            <v>7.6</v>
          </cell>
        </row>
      </sheetData>
      <sheetData sheetId="9">
        <row r="68">
          <cell r="C68" t="str">
            <v>Ass.Médica (Ambulatórial)</v>
          </cell>
        </row>
        <row r="85">
          <cell r="C85" t="str">
            <v>Cesta de natal (1/12</v>
          </cell>
        </row>
        <row r="86">
          <cell r="C86" t="str">
            <v>Ass.Médica (Ambulatórial)</v>
          </cell>
        </row>
        <row r="103">
          <cell r="C103" t="str">
            <v>Cesta Básica</v>
          </cell>
        </row>
        <row r="104">
          <cell r="C104" t="str">
            <v>Cesta de natal</v>
          </cell>
        </row>
      </sheetData>
      <sheetData sheetId="10"/>
      <sheetData sheetId="11">
        <row r="63">
          <cell r="E63">
            <v>0.81910000000000005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3">
          <cell r="J13">
            <v>56250</v>
          </cell>
        </row>
      </sheetData>
      <sheetData sheetId="23"/>
      <sheetData sheetId="24"/>
      <sheetData sheetId="25"/>
      <sheetData sheetId="26">
        <row r="26">
          <cell r="D26">
            <v>937</v>
          </cell>
        </row>
        <row r="41">
          <cell r="D41">
            <v>5890</v>
          </cell>
        </row>
        <row r="62">
          <cell r="D62">
            <v>169</v>
          </cell>
        </row>
        <row r="68">
          <cell r="D68">
            <v>21.06</v>
          </cell>
        </row>
        <row r="73">
          <cell r="D73">
            <v>30.42</v>
          </cell>
        </row>
        <row r="90">
          <cell r="D90">
            <v>14</v>
          </cell>
        </row>
        <row r="91">
          <cell r="D91">
            <v>24</v>
          </cell>
        </row>
        <row r="92">
          <cell r="D92">
            <v>5.5</v>
          </cell>
        </row>
        <row r="93">
          <cell r="D93">
            <v>32.5</v>
          </cell>
        </row>
        <row r="94">
          <cell r="D94">
            <v>14.74</v>
          </cell>
        </row>
        <row r="96">
          <cell r="D96">
            <v>10.3</v>
          </cell>
        </row>
        <row r="98">
          <cell r="D98">
            <v>7.9</v>
          </cell>
        </row>
        <row r="122">
          <cell r="D122">
            <v>2.09</v>
          </cell>
        </row>
      </sheetData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234"/>
  <sheetViews>
    <sheetView tabSelected="1" topLeftCell="A206" workbookViewId="0">
      <selection activeCell="O187" sqref="O187"/>
    </sheetView>
  </sheetViews>
  <sheetFormatPr defaultColWidth="8.7109375" defaultRowHeight="20.100000000000001" customHeight="1"/>
  <cols>
    <col min="1" max="1" width="3.7109375" style="3" customWidth="1"/>
    <col min="2" max="2" width="3.7109375" style="4" customWidth="1"/>
    <col min="3" max="3" width="12.140625" style="3" customWidth="1"/>
    <col min="4" max="4" width="17.7109375" style="5" customWidth="1"/>
    <col min="5" max="5" width="10.5703125" style="3" customWidth="1"/>
    <col min="6" max="6" width="5.7109375" style="5" customWidth="1"/>
    <col min="7" max="7" width="14.85546875" style="3" customWidth="1"/>
    <col min="8" max="8" width="4.42578125" style="5" customWidth="1"/>
    <col min="9" max="9" width="17.85546875" style="3" customWidth="1"/>
    <col min="10" max="10" width="9.28515625" style="5" customWidth="1"/>
    <col min="11" max="11" width="13" style="3" customWidth="1"/>
    <col min="12" max="12" width="4.42578125" style="5" customWidth="1"/>
    <col min="13" max="13" width="6" style="3" customWidth="1"/>
    <col min="14" max="14" width="4.7109375" style="5" customWidth="1"/>
    <col min="15" max="15" width="11.28515625" style="3" customWidth="1"/>
    <col min="16" max="256" width="8.7109375" style="3"/>
    <col min="257" max="258" width="3.7109375" style="3" customWidth="1"/>
    <col min="259" max="259" width="12.140625" style="3" customWidth="1"/>
    <col min="260" max="260" width="17.7109375" style="3" customWidth="1"/>
    <col min="261" max="261" width="10.5703125" style="3" customWidth="1"/>
    <col min="262" max="262" width="5.7109375" style="3" customWidth="1"/>
    <col min="263" max="263" width="14.85546875" style="3" customWidth="1"/>
    <col min="264" max="264" width="4.42578125" style="3" customWidth="1"/>
    <col min="265" max="265" width="15.5703125" style="3" customWidth="1"/>
    <col min="266" max="266" width="9.28515625" style="3" customWidth="1"/>
    <col min="267" max="267" width="13" style="3" customWidth="1"/>
    <col min="268" max="268" width="4.42578125" style="3" customWidth="1"/>
    <col min="269" max="269" width="6" style="3" customWidth="1"/>
    <col min="270" max="270" width="4.7109375" style="3" customWidth="1"/>
    <col min="271" max="271" width="11.28515625" style="3" customWidth="1"/>
    <col min="272" max="512" width="8.7109375" style="3"/>
    <col min="513" max="514" width="3.7109375" style="3" customWidth="1"/>
    <col min="515" max="515" width="12.140625" style="3" customWidth="1"/>
    <col min="516" max="516" width="17.7109375" style="3" customWidth="1"/>
    <col min="517" max="517" width="10.5703125" style="3" customWidth="1"/>
    <col min="518" max="518" width="5.7109375" style="3" customWidth="1"/>
    <col min="519" max="519" width="14.85546875" style="3" customWidth="1"/>
    <col min="520" max="520" width="4.42578125" style="3" customWidth="1"/>
    <col min="521" max="521" width="15.5703125" style="3" customWidth="1"/>
    <col min="522" max="522" width="9.28515625" style="3" customWidth="1"/>
    <col min="523" max="523" width="13" style="3" customWidth="1"/>
    <col min="524" max="524" width="4.42578125" style="3" customWidth="1"/>
    <col min="525" max="525" width="6" style="3" customWidth="1"/>
    <col min="526" max="526" width="4.7109375" style="3" customWidth="1"/>
    <col min="527" max="527" width="11.28515625" style="3" customWidth="1"/>
    <col min="528" max="768" width="8.7109375" style="3"/>
    <col min="769" max="770" width="3.7109375" style="3" customWidth="1"/>
    <col min="771" max="771" width="12.140625" style="3" customWidth="1"/>
    <col min="772" max="772" width="17.7109375" style="3" customWidth="1"/>
    <col min="773" max="773" width="10.5703125" style="3" customWidth="1"/>
    <col min="774" max="774" width="5.7109375" style="3" customWidth="1"/>
    <col min="775" max="775" width="14.85546875" style="3" customWidth="1"/>
    <col min="776" max="776" width="4.42578125" style="3" customWidth="1"/>
    <col min="777" max="777" width="15.5703125" style="3" customWidth="1"/>
    <col min="778" max="778" width="9.28515625" style="3" customWidth="1"/>
    <col min="779" max="779" width="13" style="3" customWidth="1"/>
    <col min="780" max="780" width="4.42578125" style="3" customWidth="1"/>
    <col min="781" max="781" width="6" style="3" customWidth="1"/>
    <col min="782" max="782" width="4.7109375" style="3" customWidth="1"/>
    <col min="783" max="783" width="11.28515625" style="3" customWidth="1"/>
    <col min="784" max="1024" width="8.7109375" style="3"/>
    <col min="1025" max="1026" width="3.7109375" style="3" customWidth="1"/>
    <col min="1027" max="1027" width="12.140625" style="3" customWidth="1"/>
    <col min="1028" max="1028" width="17.7109375" style="3" customWidth="1"/>
    <col min="1029" max="1029" width="10.5703125" style="3" customWidth="1"/>
    <col min="1030" max="1030" width="5.7109375" style="3" customWidth="1"/>
    <col min="1031" max="1031" width="14.85546875" style="3" customWidth="1"/>
    <col min="1032" max="1032" width="4.42578125" style="3" customWidth="1"/>
    <col min="1033" max="1033" width="15.5703125" style="3" customWidth="1"/>
    <col min="1034" max="1034" width="9.28515625" style="3" customWidth="1"/>
    <col min="1035" max="1035" width="13" style="3" customWidth="1"/>
    <col min="1036" max="1036" width="4.42578125" style="3" customWidth="1"/>
    <col min="1037" max="1037" width="6" style="3" customWidth="1"/>
    <col min="1038" max="1038" width="4.7109375" style="3" customWidth="1"/>
    <col min="1039" max="1039" width="11.28515625" style="3" customWidth="1"/>
    <col min="1040" max="1280" width="8.7109375" style="3"/>
    <col min="1281" max="1282" width="3.7109375" style="3" customWidth="1"/>
    <col min="1283" max="1283" width="12.140625" style="3" customWidth="1"/>
    <col min="1284" max="1284" width="17.7109375" style="3" customWidth="1"/>
    <col min="1285" max="1285" width="10.5703125" style="3" customWidth="1"/>
    <col min="1286" max="1286" width="5.7109375" style="3" customWidth="1"/>
    <col min="1287" max="1287" width="14.85546875" style="3" customWidth="1"/>
    <col min="1288" max="1288" width="4.42578125" style="3" customWidth="1"/>
    <col min="1289" max="1289" width="15.5703125" style="3" customWidth="1"/>
    <col min="1290" max="1290" width="9.28515625" style="3" customWidth="1"/>
    <col min="1291" max="1291" width="13" style="3" customWidth="1"/>
    <col min="1292" max="1292" width="4.42578125" style="3" customWidth="1"/>
    <col min="1293" max="1293" width="6" style="3" customWidth="1"/>
    <col min="1294" max="1294" width="4.7109375" style="3" customWidth="1"/>
    <col min="1295" max="1295" width="11.28515625" style="3" customWidth="1"/>
    <col min="1296" max="1536" width="8.7109375" style="3"/>
    <col min="1537" max="1538" width="3.7109375" style="3" customWidth="1"/>
    <col min="1539" max="1539" width="12.140625" style="3" customWidth="1"/>
    <col min="1540" max="1540" width="17.7109375" style="3" customWidth="1"/>
    <col min="1541" max="1541" width="10.5703125" style="3" customWidth="1"/>
    <col min="1542" max="1542" width="5.7109375" style="3" customWidth="1"/>
    <col min="1543" max="1543" width="14.85546875" style="3" customWidth="1"/>
    <col min="1544" max="1544" width="4.42578125" style="3" customWidth="1"/>
    <col min="1545" max="1545" width="15.5703125" style="3" customWidth="1"/>
    <col min="1546" max="1546" width="9.28515625" style="3" customWidth="1"/>
    <col min="1547" max="1547" width="13" style="3" customWidth="1"/>
    <col min="1548" max="1548" width="4.42578125" style="3" customWidth="1"/>
    <col min="1549" max="1549" width="6" style="3" customWidth="1"/>
    <col min="1550" max="1550" width="4.7109375" style="3" customWidth="1"/>
    <col min="1551" max="1551" width="11.28515625" style="3" customWidth="1"/>
    <col min="1552" max="1792" width="8.7109375" style="3"/>
    <col min="1793" max="1794" width="3.7109375" style="3" customWidth="1"/>
    <col min="1795" max="1795" width="12.140625" style="3" customWidth="1"/>
    <col min="1796" max="1796" width="17.7109375" style="3" customWidth="1"/>
    <col min="1797" max="1797" width="10.5703125" style="3" customWidth="1"/>
    <col min="1798" max="1798" width="5.7109375" style="3" customWidth="1"/>
    <col min="1799" max="1799" width="14.85546875" style="3" customWidth="1"/>
    <col min="1800" max="1800" width="4.42578125" style="3" customWidth="1"/>
    <col min="1801" max="1801" width="15.5703125" style="3" customWidth="1"/>
    <col min="1802" max="1802" width="9.28515625" style="3" customWidth="1"/>
    <col min="1803" max="1803" width="13" style="3" customWidth="1"/>
    <col min="1804" max="1804" width="4.42578125" style="3" customWidth="1"/>
    <col min="1805" max="1805" width="6" style="3" customWidth="1"/>
    <col min="1806" max="1806" width="4.7109375" style="3" customWidth="1"/>
    <col min="1807" max="1807" width="11.28515625" style="3" customWidth="1"/>
    <col min="1808" max="2048" width="8.7109375" style="3"/>
    <col min="2049" max="2050" width="3.7109375" style="3" customWidth="1"/>
    <col min="2051" max="2051" width="12.140625" style="3" customWidth="1"/>
    <col min="2052" max="2052" width="17.7109375" style="3" customWidth="1"/>
    <col min="2053" max="2053" width="10.5703125" style="3" customWidth="1"/>
    <col min="2054" max="2054" width="5.7109375" style="3" customWidth="1"/>
    <col min="2055" max="2055" width="14.85546875" style="3" customWidth="1"/>
    <col min="2056" max="2056" width="4.42578125" style="3" customWidth="1"/>
    <col min="2057" max="2057" width="15.5703125" style="3" customWidth="1"/>
    <col min="2058" max="2058" width="9.28515625" style="3" customWidth="1"/>
    <col min="2059" max="2059" width="13" style="3" customWidth="1"/>
    <col min="2060" max="2060" width="4.42578125" style="3" customWidth="1"/>
    <col min="2061" max="2061" width="6" style="3" customWidth="1"/>
    <col min="2062" max="2062" width="4.7109375" style="3" customWidth="1"/>
    <col min="2063" max="2063" width="11.28515625" style="3" customWidth="1"/>
    <col min="2064" max="2304" width="8.7109375" style="3"/>
    <col min="2305" max="2306" width="3.7109375" style="3" customWidth="1"/>
    <col min="2307" max="2307" width="12.140625" style="3" customWidth="1"/>
    <col min="2308" max="2308" width="17.7109375" style="3" customWidth="1"/>
    <col min="2309" max="2309" width="10.5703125" style="3" customWidth="1"/>
    <col min="2310" max="2310" width="5.7109375" style="3" customWidth="1"/>
    <col min="2311" max="2311" width="14.85546875" style="3" customWidth="1"/>
    <col min="2312" max="2312" width="4.42578125" style="3" customWidth="1"/>
    <col min="2313" max="2313" width="15.5703125" style="3" customWidth="1"/>
    <col min="2314" max="2314" width="9.28515625" style="3" customWidth="1"/>
    <col min="2315" max="2315" width="13" style="3" customWidth="1"/>
    <col min="2316" max="2316" width="4.42578125" style="3" customWidth="1"/>
    <col min="2317" max="2317" width="6" style="3" customWidth="1"/>
    <col min="2318" max="2318" width="4.7109375" style="3" customWidth="1"/>
    <col min="2319" max="2319" width="11.28515625" style="3" customWidth="1"/>
    <col min="2320" max="2560" width="8.7109375" style="3"/>
    <col min="2561" max="2562" width="3.7109375" style="3" customWidth="1"/>
    <col min="2563" max="2563" width="12.140625" style="3" customWidth="1"/>
    <col min="2564" max="2564" width="17.7109375" style="3" customWidth="1"/>
    <col min="2565" max="2565" width="10.5703125" style="3" customWidth="1"/>
    <col min="2566" max="2566" width="5.7109375" style="3" customWidth="1"/>
    <col min="2567" max="2567" width="14.85546875" style="3" customWidth="1"/>
    <col min="2568" max="2568" width="4.42578125" style="3" customWidth="1"/>
    <col min="2569" max="2569" width="15.5703125" style="3" customWidth="1"/>
    <col min="2570" max="2570" width="9.28515625" style="3" customWidth="1"/>
    <col min="2571" max="2571" width="13" style="3" customWidth="1"/>
    <col min="2572" max="2572" width="4.42578125" style="3" customWidth="1"/>
    <col min="2573" max="2573" width="6" style="3" customWidth="1"/>
    <col min="2574" max="2574" width="4.7109375" style="3" customWidth="1"/>
    <col min="2575" max="2575" width="11.28515625" style="3" customWidth="1"/>
    <col min="2576" max="2816" width="8.7109375" style="3"/>
    <col min="2817" max="2818" width="3.7109375" style="3" customWidth="1"/>
    <col min="2819" max="2819" width="12.140625" style="3" customWidth="1"/>
    <col min="2820" max="2820" width="17.7109375" style="3" customWidth="1"/>
    <col min="2821" max="2821" width="10.5703125" style="3" customWidth="1"/>
    <col min="2822" max="2822" width="5.7109375" style="3" customWidth="1"/>
    <col min="2823" max="2823" width="14.85546875" style="3" customWidth="1"/>
    <col min="2824" max="2824" width="4.42578125" style="3" customWidth="1"/>
    <col min="2825" max="2825" width="15.5703125" style="3" customWidth="1"/>
    <col min="2826" max="2826" width="9.28515625" style="3" customWidth="1"/>
    <col min="2827" max="2827" width="13" style="3" customWidth="1"/>
    <col min="2828" max="2828" width="4.42578125" style="3" customWidth="1"/>
    <col min="2829" max="2829" width="6" style="3" customWidth="1"/>
    <col min="2830" max="2830" width="4.7109375" style="3" customWidth="1"/>
    <col min="2831" max="2831" width="11.28515625" style="3" customWidth="1"/>
    <col min="2832" max="3072" width="8.7109375" style="3"/>
    <col min="3073" max="3074" width="3.7109375" style="3" customWidth="1"/>
    <col min="3075" max="3075" width="12.140625" style="3" customWidth="1"/>
    <col min="3076" max="3076" width="17.7109375" style="3" customWidth="1"/>
    <col min="3077" max="3077" width="10.5703125" style="3" customWidth="1"/>
    <col min="3078" max="3078" width="5.7109375" style="3" customWidth="1"/>
    <col min="3079" max="3079" width="14.85546875" style="3" customWidth="1"/>
    <col min="3080" max="3080" width="4.42578125" style="3" customWidth="1"/>
    <col min="3081" max="3081" width="15.5703125" style="3" customWidth="1"/>
    <col min="3082" max="3082" width="9.28515625" style="3" customWidth="1"/>
    <col min="3083" max="3083" width="13" style="3" customWidth="1"/>
    <col min="3084" max="3084" width="4.42578125" style="3" customWidth="1"/>
    <col min="3085" max="3085" width="6" style="3" customWidth="1"/>
    <col min="3086" max="3086" width="4.7109375" style="3" customWidth="1"/>
    <col min="3087" max="3087" width="11.28515625" style="3" customWidth="1"/>
    <col min="3088" max="3328" width="8.7109375" style="3"/>
    <col min="3329" max="3330" width="3.7109375" style="3" customWidth="1"/>
    <col min="3331" max="3331" width="12.140625" style="3" customWidth="1"/>
    <col min="3332" max="3332" width="17.7109375" style="3" customWidth="1"/>
    <col min="3333" max="3333" width="10.5703125" style="3" customWidth="1"/>
    <col min="3334" max="3334" width="5.7109375" style="3" customWidth="1"/>
    <col min="3335" max="3335" width="14.85546875" style="3" customWidth="1"/>
    <col min="3336" max="3336" width="4.42578125" style="3" customWidth="1"/>
    <col min="3337" max="3337" width="15.5703125" style="3" customWidth="1"/>
    <col min="3338" max="3338" width="9.28515625" style="3" customWidth="1"/>
    <col min="3339" max="3339" width="13" style="3" customWidth="1"/>
    <col min="3340" max="3340" width="4.42578125" style="3" customWidth="1"/>
    <col min="3341" max="3341" width="6" style="3" customWidth="1"/>
    <col min="3342" max="3342" width="4.7109375" style="3" customWidth="1"/>
    <col min="3343" max="3343" width="11.28515625" style="3" customWidth="1"/>
    <col min="3344" max="3584" width="8.7109375" style="3"/>
    <col min="3585" max="3586" width="3.7109375" style="3" customWidth="1"/>
    <col min="3587" max="3587" width="12.140625" style="3" customWidth="1"/>
    <col min="3588" max="3588" width="17.7109375" style="3" customWidth="1"/>
    <col min="3589" max="3589" width="10.5703125" style="3" customWidth="1"/>
    <col min="3590" max="3590" width="5.7109375" style="3" customWidth="1"/>
    <col min="3591" max="3591" width="14.85546875" style="3" customWidth="1"/>
    <col min="3592" max="3592" width="4.42578125" style="3" customWidth="1"/>
    <col min="3593" max="3593" width="15.5703125" style="3" customWidth="1"/>
    <col min="3594" max="3594" width="9.28515625" style="3" customWidth="1"/>
    <col min="3595" max="3595" width="13" style="3" customWidth="1"/>
    <col min="3596" max="3596" width="4.42578125" style="3" customWidth="1"/>
    <col min="3597" max="3597" width="6" style="3" customWidth="1"/>
    <col min="3598" max="3598" width="4.7109375" style="3" customWidth="1"/>
    <col min="3599" max="3599" width="11.28515625" style="3" customWidth="1"/>
    <col min="3600" max="3840" width="8.7109375" style="3"/>
    <col min="3841" max="3842" width="3.7109375" style="3" customWidth="1"/>
    <col min="3843" max="3843" width="12.140625" style="3" customWidth="1"/>
    <col min="3844" max="3844" width="17.7109375" style="3" customWidth="1"/>
    <col min="3845" max="3845" width="10.5703125" style="3" customWidth="1"/>
    <col min="3846" max="3846" width="5.7109375" style="3" customWidth="1"/>
    <col min="3847" max="3847" width="14.85546875" style="3" customWidth="1"/>
    <col min="3848" max="3848" width="4.42578125" style="3" customWidth="1"/>
    <col min="3849" max="3849" width="15.5703125" style="3" customWidth="1"/>
    <col min="3850" max="3850" width="9.28515625" style="3" customWidth="1"/>
    <col min="3851" max="3851" width="13" style="3" customWidth="1"/>
    <col min="3852" max="3852" width="4.42578125" style="3" customWidth="1"/>
    <col min="3853" max="3853" width="6" style="3" customWidth="1"/>
    <col min="3854" max="3854" width="4.7109375" style="3" customWidth="1"/>
    <col min="3855" max="3855" width="11.28515625" style="3" customWidth="1"/>
    <col min="3856" max="4096" width="8.7109375" style="3"/>
    <col min="4097" max="4098" width="3.7109375" style="3" customWidth="1"/>
    <col min="4099" max="4099" width="12.140625" style="3" customWidth="1"/>
    <col min="4100" max="4100" width="17.7109375" style="3" customWidth="1"/>
    <col min="4101" max="4101" width="10.5703125" style="3" customWidth="1"/>
    <col min="4102" max="4102" width="5.7109375" style="3" customWidth="1"/>
    <col min="4103" max="4103" width="14.85546875" style="3" customWidth="1"/>
    <col min="4104" max="4104" width="4.42578125" style="3" customWidth="1"/>
    <col min="4105" max="4105" width="15.5703125" style="3" customWidth="1"/>
    <col min="4106" max="4106" width="9.28515625" style="3" customWidth="1"/>
    <col min="4107" max="4107" width="13" style="3" customWidth="1"/>
    <col min="4108" max="4108" width="4.42578125" style="3" customWidth="1"/>
    <col min="4109" max="4109" width="6" style="3" customWidth="1"/>
    <col min="4110" max="4110" width="4.7109375" style="3" customWidth="1"/>
    <col min="4111" max="4111" width="11.28515625" style="3" customWidth="1"/>
    <col min="4112" max="4352" width="8.7109375" style="3"/>
    <col min="4353" max="4354" width="3.7109375" style="3" customWidth="1"/>
    <col min="4355" max="4355" width="12.140625" style="3" customWidth="1"/>
    <col min="4356" max="4356" width="17.7109375" style="3" customWidth="1"/>
    <col min="4357" max="4357" width="10.5703125" style="3" customWidth="1"/>
    <col min="4358" max="4358" width="5.7109375" style="3" customWidth="1"/>
    <col min="4359" max="4359" width="14.85546875" style="3" customWidth="1"/>
    <col min="4360" max="4360" width="4.42578125" style="3" customWidth="1"/>
    <col min="4361" max="4361" width="15.5703125" style="3" customWidth="1"/>
    <col min="4362" max="4362" width="9.28515625" style="3" customWidth="1"/>
    <col min="4363" max="4363" width="13" style="3" customWidth="1"/>
    <col min="4364" max="4364" width="4.42578125" style="3" customWidth="1"/>
    <col min="4365" max="4365" width="6" style="3" customWidth="1"/>
    <col min="4366" max="4366" width="4.7109375" style="3" customWidth="1"/>
    <col min="4367" max="4367" width="11.28515625" style="3" customWidth="1"/>
    <col min="4368" max="4608" width="8.7109375" style="3"/>
    <col min="4609" max="4610" width="3.7109375" style="3" customWidth="1"/>
    <col min="4611" max="4611" width="12.140625" style="3" customWidth="1"/>
    <col min="4612" max="4612" width="17.7109375" style="3" customWidth="1"/>
    <col min="4613" max="4613" width="10.5703125" style="3" customWidth="1"/>
    <col min="4614" max="4614" width="5.7109375" style="3" customWidth="1"/>
    <col min="4615" max="4615" width="14.85546875" style="3" customWidth="1"/>
    <col min="4616" max="4616" width="4.42578125" style="3" customWidth="1"/>
    <col min="4617" max="4617" width="15.5703125" style="3" customWidth="1"/>
    <col min="4618" max="4618" width="9.28515625" style="3" customWidth="1"/>
    <col min="4619" max="4619" width="13" style="3" customWidth="1"/>
    <col min="4620" max="4620" width="4.42578125" style="3" customWidth="1"/>
    <col min="4621" max="4621" width="6" style="3" customWidth="1"/>
    <col min="4622" max="4622" width="4.7109375" style="3" customWidth="1"/>
    <col min="4623" max="4623" width="11.28515625" style="3" customWidth="1"/>
    <col min="4624" max="4864" width="8.7109375" style="3"/>
    <col min="4865" max="4866" width="3.7109375" style="3" customWidth="1"/>
    <col min="4867" max="4867" width="12.140625" style="3" customWidth="1"/>
    <col min="4868" max="4868" width="17.7109375" style="3" customWidth="1"/>
    <col min="4869" max="4869" width="10.5703125" style="3" customWidth="1"/>
    <col min="4870" max="4870" width="5.7109375" style="3" customWidth="1"/>
    <col min="4871" max="4871" width="14.85546875" style="3" customWidth="1"/>
    <col min="4872" max="4872" width="4.42578125" style="3" customWidth="1"/>
    <col min="4873" max="4873" width="15.5703125" style="3" customWidth="1"/>
    <col min="4874" max="4874" width="9.28515625" style="3" customWidth="1"/>
    <col min="4875" max="4875" width="13" style="3" customWidth="1"/>
    <col min="4876" max="4876" width="4.42578125" style="3" customWidth="1"/>
    <col min="4877" max="4877" width="6" style="3" customWidth="1"/>
    <col min="4878" max="4878" width="4.7109375" style="3" customWidth="1"/>
    <col min="4879" max="4879" width="11.28515625" style="3" customWidth="1"/>
    <col min="4880" max="5120" width="8.7109375" style="3"/>
    <col min="5121" max="5122" width="3.7109375" style="3" customWidth="1"/>
    <col min="5123" max="5123" width="12.140625" style="3" customWidth="1"/>
    <col min="5124" max="5124" width="17.7109375" style="3" customWidth="1"/>
    <col min="5125" max="5125" width="10.5703125" style="3" customWidth="1"/>
    <col min="5126" max="5126" width="5.7109375" style="3" customWidth="1"/>
    <col min="5127" max="5127" width="14.85546875" style="3" customWidth="1"/>
    <col min="5128" max="5128" width="4.42578125" style="3" customWidth="1"/>
    <col min="5129" max="5129" width="15.5703125" style="3" customWidth="1"/>
    <col min="5130" max="5130" width="9.28515625" style="3" customWidth="1"/>
    <col min="5131" max="5131" width="13" style="3" customWidth="1"/>
    <col min="5132" max="5132" width="4.42578125" style="3" customWidth="1"/>
    <col min="5133" max="5133" width="6" style="3" customWidth="1"/>
    <col min="5134" max="5134" width="4.7109375" style="3" customWidth="1"/>
    <col min="5135" max="5135" width="11.28515625" style="3" customWidth="1"/>
    <col min="5136" max="5376" width="8.7109375" style="3"/>
    <col min="5377" max="5378" width="3.7109375" style="3" customWidth="1"/>
    <col min="5379" max="5379" width="12.140625" style="3" customWidth="1"/>
    <col min="5380" max="5380" width="17.7109375" style="3" customWidth="1"/>
    <col min="5381" max="5381" width="10.5703125" style="3" customWidth="1"/>
    <col min="5382" max="5382" width="5.7109375" style="3" customWidth="1"/>
    <col min="5383" max="5383" width="14.85546875" style="3" customWidth="1"/>
    <col min="5384" max="5384" width="4.42578125" style="3" customWidth="1"/>
    <col min="5385" max="5385" width="15.5703125" style="3" customWidth="1"/>
    <col min="5386" max="5386" width="9.28515625" style="3" customWidth="1"/>
    <col min="5387" max="5387" width="13" style="3" customWidth="1"/>
    <col min="5388" max="5388" width="4.42578125" style="3" customWidth="1"/>
    <col min="5389" max="5389" width="6" style="3" customWidth="1"/>
    <col min="5390" max="5390" width="4.7109375" style="3" customWidth="1"/>
    <col min="5391" max="5391" width="11.28515625" style="3" customWidth="1"/>
    <col min="5392" max="5632" width="8.7109375" style="3"/>
    <col min="5633" max="5634" width="3.7109375" style="3" customWidth="1"/>
    <col min="5635" max="5635" width="12.140625" style="3" customWidth="1"/>
    <col min="5636" max="5636" width="17.7109375" style="3" customWidth="1"/>
    <col min="5637" max="5637" width="10.5703125" style="3" customWidth="1"/>
    <col min="5638" max="5638" width="5.7109375" style="3" customWidth="1"/>
    <col min="5639" max="5639" width="14.85546875" style="3" customWidth="1"/>
    <col min="5640" max="5640" width="4.42578125" style="3" customWidth="1"/>
    <col min="5641" max="5641" width="15.5703125" style="3" customWidth="1"/>
    <col min="5642" max="5642" width="9.28515625" style="3" customWidth="1"/>
    <col min="5643" max="5643" width="13" style="3" customWidth="1"/>
    <col min="5644" max="5644" width="4.42578125" style="3" customWidth="1"/>
    <col min="5645" max="5645" width="6" style="3" customWidth="1"/>
    <col min="5646" max="5646" width="4.7109375" style="3" customWidth="1"/>
    <col min="5647" max="5647" width="11.28515625" style="3" customWidth="1"/>
    <col min="5648" max="5888" width="8.7109375" style="3"/>
    <col min="5889" max="5890" width="3.7109375" style="3" customWidth="1"/>
    <col min="5891" max="5891" width="12.140625" style="3" customWidth="1"/>
    <col min="5892" max="5892" width="17.7109375" style="3" customWidth="1"/>
    <col min="5893" max="5893" width="10.5703125" style="3" customWidth="1"/>
    <col min="5894" max="5894" width="5.7109375" style="3" customWidth="1"/>
    <col min="5895" max="5895" width="14.85546875" style="3" customWidth="1"/>
    <col min="5896" max="5896" width="4.42578125" style="3" customWidth="1"/>
    <col min="5897" max="5897" width="15.5703125" style="3" customWidth="1"/>
    <col min="5898" max="5898" width="9.28515625" style="3" customWidth="1"/>
    <col min="5899" max="5899" width="13" style="3" customWidth="1"/>
    <col min="5900" max="5900" width="4.42578125" style="3" customWidth="1"/>
    <col min="5901" max="5901" width="6" style="3" customWidth="1"/>
    <col min="5902" max="5902" width="4.7109375" style="3" customWidth="1"/>
    <col min="5903" max="5903" width="11.28515625" style="3" customWidth="1"/>
    <col min="5904" max="6144" width="8.7109375" style="3"/>
    <col min="6145" max="6146" width="3.7109375" style="3" customWidth="1"/>
    <col min="6147" max="6147" width="12.140625" style="3" customWidth="1"/>
    <col min="6148" max="6148" width="17.7109375" style="3" customWidth="1"/>
    <col min="6149" max="6149" width="10.5703125" style="3" customWidth="1"/>
    <col min="6150" max="6150" width="5.7109375" style="3" customWidth="1"/>
    <col min="6151" max="6151" width="14.85546875" style="3" customWidth="1"/>
    <col min="6152" max="6152" width="4.42578125" style="3" customWidth="1"/>
    <col min="6153" max="6153" width="15.5703125" style="3" customWidth="1"/>
    <col min="6154" max="6154" width="9.28515625" style="3" customWidth="1"/>
    <col min="6155" max="6155" width="13" style="3" customWidth="1"/>
    <col min="6156" max="6156" width="4.42578125" style="3" customWidth="1"/>
    <col min="6157" max="6157" width="6" style="3" customWidth="1"/>
    <col min="6158" max="6158" width="4.7109375" style="3" customWidth="1"/>
    <col min="6159" max="6159" width="11.28515625" style="3" customWidth="1"/>
    <col min="6160" max="6400" width="8.7109375" style="3"/>
    <col min="6401" max="6402" width="3.7109375" style="3" customWidth="1"/>
    <col min="6403" max="6403" width="12.140625" style="3" customWidth="1"/>
    <col min="6404" max="6404" width="17.7109375" style="3" customWidth="1"/>
    <col min="6405" max="6405" width="10.5703125" style="3" customWidth="1"/>
    <col min="6406" max="6406" width="5.7109375" style="3" customWidth="1"/>
    <col min="6407" max="6407" width="14.85546875" style="3" customWidth="1"/>
    <col min="6408" max="6408" width="4.42578125" style="3" customWidth="1"/>
    <col min="6409" max="6409" width="15.5703125" style="3" customWidth="1"/>
    <col min="6410" max="6410" width="9.28515625" style="3" customWidth="1"/>
    <col min="6411" max="6411" width="13" style="3" customWidth="1"/>
    <col min="6412" max="6412" width="4.42578125" style="3" customWidth="1"/>
    <col min="6413" max="6413" width="6" style="3" customWidth="1"/>
    <col min="6414" max="6414" width="4.7109375" style="3" customWidth="1"/>
    <col min="6415" max="6415" width="11.28515625" style="3" customWidth="1"/>
    <col min="6416" max="6656" width="8.7109375" style="3"/>
    <col min="6657" max="6658" width="3.7109375" style="3" customWidth="1"/>
    <col min="6659" max="6659" width="12.140625" style="3" customWidth="1"/>
    <col min="6660" max="6660" width="17.7109375" style="3" customWidth="1"/>
    <col min="6661" max="6661" width="10.5703125" style="3" customWidth="1"/>
    <col min="6662" max="6662" width="5.7109375" style="3" customWidth="1"/>
    <col min="6663" max="6663" width="14.85546875" style="3" customWidth="1"/>
    <col min="6664" max="6664" width="4.42578125" style="3" customWidth="1"/>
    <col min="6665" max="6665" width="15.5703125" style="3" customWidth="1"/>
    <col min="6666" max="6666" width="9.28515625" style="3" customWidth="1"/>
    <col min="6667" max="6667" width="13" style="3" customWidth="1"/>
    <col min="6668" max="6668" width="4.42578125" style="3" customWidth="1"/>
    <col min="6669" max="6669" width="6" style="3" customWidth="1"/>
    <col min="6670" max="6670" width="4.7109375" style="3" customWidth="1"/>
    <col min="6671" max="6671" width="11.28515625" style="3" customWidth="1"/>
    <col min="6672" max="6912" width="8.7109375" style="3"/>
    <col min="6913" max="6914" width="3.7109375" style="3" customWidth="1"/>
    <col min="6915" max="6915" width="12.140625" style="3" customWidth="1"/>
    <col min="6916" max="6916" width="17.7109375" style="3" customWidth="1"/>
    <col min="6917" max="6917" width="10.5703125" style="3" customWidth="1"/>
    <col min="6918" max="6918" width="5.7109375" style="3" customWidth="1"/>
    <col min="6919" max="6919" width="14.85546875" style="3" customWidth="1"/>
    <col min="6920" max="6920" width="4.42578125" style="3" customWidth="1"/>
    <col min="6921" max="6921" width="15.5703125" style="3" customWidth="1"/>
    <col min="6922" max="6922" width="9.28515625" style="3" customWidth="1"/>
    <col min="6923" max="6923" width="13" style="3" customWidth="1"/>
    <col min="6924" max="6924" width="4.42578125" style="3" customWidth="1"/>
    <col min="6925" max="6925" width="6" style="3" customWidth="1"/>
    <col min="6926" max="6926" width="4.7109375" style="3" customWidth="1"/>
    <col min="6927" max="6927" width="11.28515625" style="3" customWidth="1"/>
    <col min="6928" max="7168" width="8.7109375" style="3"/>
    <col min="7169" max="7170" width="3.7109375" style="3" customWidth="1"/>
    <col min="7171" max="7171" width="12.140625" style="3" customWidth="1"/>
    <col min="7172" max="7172" width="17.7109375" style="3" customWidth="1"/>
    <col min="7173" max="7173" width="10.5703125" style="3" customWidth="1"/>
    <col min="7174" max="7174" width="5.7109375" style="3" customWidth="1"/>
    <col min="7175" max="7175" width="14.85546875" style="3" customWidth="1"/>
    <col min="7176" max="7176" width="4.42578125" style="3" customWidth="1"/>
    <col min="7177" max="7177" width="15.5703125" style="3" customWidth="1"/>
    <col min="7178" max="7178" width="9.28515625" style="3" customWidth="1"/>
    <col min="7179" max="7179" width="13" style="3" customWidth="1"/>
    <col min="7180" max="7180" width="4.42578125" style="3" customWidth="1"/>
    <col min="7181" max="7181" width="6" style="3" customWidth="1"/>
    <col min="7182" max="7182" width="4.7109375" style="3" customWidth="1"/>
    <col min="7183" max="7183" width="11.28515625" style="3" customWidth="1"/>
    <col min="7184" max="7424" width="8.7109375" style="3"/>
    <col min="7425" max="7426" width="3.7109375" style="3" customWidth="1"/>
    <col min="7427" max="7427" width="12.140625" style="3" customWidth="1"/>
    <col min="7428" max="7428" width="17.7109375" style="3" customWidth="1"/>
    <col min="7429" max="7429" width="10.5703125" style="3" customWidth="1"/>
    <col min="7430" max="7430" width="5.7109375" style="3" customWidth="1"/>
    <col min="7431" max="7431" width="14.85546875" style="3" customWidth="1"/>
    <col min="7432" max="7432" width="4.42578125" style="3" customWidth="1"/>
    <col min="7433" max="7433" width="15.5703125" style="3" customWidth="1"/>
    <col min="7434" max="7434" width="9.28515625" style="3" customWidth="1"/>
    <col min="7435" max="7435" width="13" style="3" customWidth="1"/>
    <col min="7436" max="7436" width="4.42578125" style="3" customWidth="1"/>
    <col min="7437" max="7437" width="6" style="3" customWidth="1"/>
    <col min="7438" max="7438" width="4.7109375" style="3" customWidth="1"/>
    <col min="7439" max="7439" width="11.28515625" style="3" customWidth="1"/>
    <col min="7440" max="7680" width="8.7109375" style="3"/>
    <col min="7681" max="7682" width="3.7109375" style="3" customWidth="1"/>
    <col min="7683" max="7683" width="12.140625" style="3" customWidth="1"/>
    <col min="7684" max="7684" width="17.7109375" style="3" customWidth="1"/>
    <col min="7685" max="7685" width="10.5703125" style="3" customWidth="1"/>
    <col min="7686" max="7686" width="5.7109375" style="3" customWidth="1"/>
    <col min="7687" max="7687" width="14.85546875" style="3" customWidth="1"/>
    <col min="7688" max="7688" width="4.42578125" style="3" customWidth="1"/>
    <col min="7689" max="7689" width="15.5703125" style="3" customWidth="1"/>
    <col min="7690" max="7690" width="9.28515625" style="3" customWidth="1"/>
    <col min="7691" max="7691" width="13" style="3" customWidth="1"/>
    <col min="7692" max="7692" width="4.42578125" style="3" customWidth="1"/>
    <col min="7693" max="7693" width="6" style="3" customWidth="1"/>
    <col min="7694" max="7694" width="4.7109375" style="3" customWidth="1"/>
    <col min="7695" max="7695" width="11.28515625" style="3" customWidth="1"/>
    <col min="7696" max="7936" width="8.7109375" style="3"/>
    <col min="7937" max="7938" width="3.7109375" style="3" customWidth="1"/>
    <col min="7939" max="7939" width="12.140625" style="3" customWidth="1"/>
    <col min="7940" max="7940" width="17.7109375" style="3" customWidth="1"/>
    <col min="7941" max="7941" width="10.5703125" style="3" customWidth="1"/>
    <col min="7942" max="7942" width="5.7109375" style="3" customWidth="1"/>
    <col min="7943" max="7943" width="14.85546875" style="3" customWidth="1"/>
    <col min="7944" max="7944" width="4.42578125" style="3" customWidth="1"/>
    <col min="7945" max="7945" width="15.5703125" style="3" customWidth="1"/>
    <col min="7946" max="7946" width="9.28515625" style="3" customWidth="1"/>
    <col min="7947" max="7947" width="13" style="3" customWidth="1"/>
    <col min="7948" max="7948" width="4.42578125" style="3" customWidth="1"/>
    <col min="7949" max="7949" width="6" style="3" customWidth="1"/>
    <col min="7950" max="7950" width="4.7109375" style="3" customWidth="1"/>
    <col min="7951" max="7951" width="11.28515625" style="3" customWidth="1"/>
    <col min="7952" max="8192" width="8.7109375" style="3"/>
    <col min="8193" max="8194" width="3.7109375" style="3" customWidth="1"/>
    <col min="8195" max="8195" width="12.140625" style="3" customWidth="1"/>
    <col min="8196" max="8196" width="17.7109375" style="3" customWidth="1"/>
    <col min="8197" max="8197" width="10.5703125" style="3" customWidth="1"/>
    <col min="8198" max="8198" width="5.7109375" style="3" customWidth="1"/>
    <col min="8199" max="8199" width="14.85546875" style="3" customWidth="1"/>
    <col min="8200" max="8200" width="4.42578125" style="3" customWidth="1"/>
    <col min="8201" max="8201" width="15.5703125" style="3" customWidth="1"/>
    <col min="8202" max="8202" width="9.28515625" style="3" customWidth="1"/>
    <col min="8203" max="8203" width="13" style="3" customWidth="1"/>
    <col min="8204" max="8204" width="4.42578125" style="3" customWidth="1"/>
    <col min="8205" max="8205" width="6" style="3" customWidth="1"/>
    <col min="8206" max="8206" width="4.7109375" style="3" customWidth="1"/>
    <col min="8207" max="8207" width="11.28515625" style="3" customWidth="1"/>
    <col min="8208" max="8448" width="8.7109375" style="3"/>
    <col min="8449" max="8450" width="3.7109375" style="3" customWidth="1"/>
    <col min="8451" max="8451" width="12.140625" style="3" customWidth="1"/>
    <col min="8452" max="8452" width="17.7109375" style="3" customWidth="1"/>
    <col min="8453" max="8453" width="10.5703125" style="3" customWidth="1"/>
    <col min="8454" max="8454" width="5.7109375" style="3" customWidth="1"/>
    <col min="8455" max="8455" width="14.85546875" style="3" customWidth="1"/>
    <col min="8456" max="8456" width="4.42578125" style="3" customWidth="1"/>
    <col min="8457" max="8457" width="15.5703125" style="3" customWidth="1"/>
    <col min="8458" max="8458" width="9.28515625" style="3" customWidth="1"/>
    <col min="8459" max="8459" width="13" style="3" customWidth="1"/>
    <col min="8460" max="8460" width="4.42578125" style="3" customWidth="1"/>
    <col min="8461" max="8461" width="6" style="3" customWidth="1"/>
    <col min="8462" max="8462" width="4.7109375" style="3" customWidth="1"/>
    <col min="8463" max="8463" width="11.28515625" style="3" customWidth="1"/>
    <col min="8464" max="8704" width="8.7109375" style="3"/>
    <col min="8705" max="8706" width="3.7109375" style="3" customWidth="1"/>
    <col min="8707" max="8707" width="12.140625" style="3" customWidth="1"/>
    <col min="8708" max="8708" width="17.7109375" style="3" customWidth="1"/>
    <col min="8709" max="8709" width="10.5703125" style="3" customWidth="1"/>
    <col min="8710" max="8710" width="5.7109375" style="3" customWidth="1"/>
    <col min="8711" max="8711" width="14.85546875" style="3" customWidth="1"/>
    <col min="8712" max="8712" width="4.42578125" style="3" customWidth="1"/>
    <col min="8713" max="8713" width="15.5703125" style="3" customWidth="1"/>
    <col min="8714" max="8714" width="9.28515625" style="3" customWidth="1"/>
    <col min="8715" max="8715" width="13" style="3" customWidth="1"/>
    <col min="8716" max="8716" width="4.42578125" style="3" customWidth="1"/>
    <col min="8717" max="8717" width="6" style="3" customWidth="1"/>
    <col min="8718" max="8718" width="4.7109375" style="3" customWidth="1"/>
    <col min="8719" max="8719" width="11.28515625" style="3" customWidth="1"/>
    <col min="8720" max="8960" width="8.7109375" style="3"/>
    <col min="8961" max="8962" width="3.7109375" style="3" customWidth="1"/>
    <col min="8963" max="8963" width="12.140625" style="3" customWidth="1"/>
    <col min="8964" max="8964" width="17.7109375" style="3" customWidth="1"/>
    <col min="8965" max="8965" width="10.5703125" style="3" customWidth="1"/>
    <col min="8966" max="8966" width="5.7109375" style="3" customWidth="1"/>
    <col min="8967" max="8967" width="14.85546875" style="3" customWidth="1"/>
    <col min="8968" max="8968" width="4.42578125" style="3" customWidth="1"/>
    <col min="8969" max="8969" width="15.5703125" style="3" customWidth="1"/>
    <col min="8970" max="8970" width="9.28515625" style="3" customWidth="1"/>
    <col min="8971" max="8971" width="13" style="3" customWidth="1"/>
    <col min="8972" max="8972" width="4.42578125" style="3" customWidth="1"/>
    <col min="8973" max="8973" width="6" style="3" customWidth="1"/>
    <col min="8974" max="8974" width="4.7109375" style="3" customWidth="1"/>
    <col min="8975" max="8975" width="11.28515625" style="3" customWidth="1"/>
    <col min="8976" max="9216" width="8.7109375" style="3"/>
    <col min="9217" max="9218" width="3.7109375" style="3" customWidth="1"/>
    <col min="9219" max="9219" width="12.140625" style="3" customWidth="1"/>
    <col min="9220" max="9220" width="17.7109375" style="3" customWidth="1"/>
    <col min="9221" max="9221" width="10.5703125" style="3" customWidth="1"/>
    <col min="9222" max="9222" width="5.7109375" style="3" customWidth="1"/>
    <col min="9223" max="9223" width="14.85546875" style="3" customWidth="1"/>
    <col min="9224" max="9224" width="4.42578125" style="3" customWidth="1"/>
    <col min="9225" max="9225" width="15.5703125" style="3" customWidth="1"/>
    <col min="9226" max="9226" width="9.28515625" style="3" customWidth="1"/>
    <col min="9227" max="9227" width="13" style="3" customWidth="1"/>
    <col min="9228" max="9228" width="4.42578125" style="3" customWidth="1"/>
    <col min="9229" max="9229" width="6" style="3" customWidth="1"/>
    <col min="9230" max="9230" width="4.7109375" style="3" customWidth="1"/>
    <col min="9231" max="9231" width="11.28515625" style="3" customWidth="1"/>
    <col min="9232" max="9472" width="8.7109375" style="3"/>
    <col min="9473" max="9474" width="3.7109375" style="3" customWidth="1"/>
    <col min="9475" max="9475" width="12.140625" style="3" customWidth="1"/>
    <col min="9476" max="9476" width="17.7109375" style="3" customWidth="1"/>
    <col min="9477" max="9477" width="10.5703125" style="3" customWidth="1"/>
    <col min="9478" max="9478" width="5.7109375" style="3" customWidth="1"/>
    <col min="9479" max="9479" width="14.85546875" style="3" customWidth="1"/>
    <col min="9480" max="9480" width="4.42578125" style="3" customWidth="1"/>
    <col min="9481" max="9481" width="15.5703125" style="3" customWidth="1"/>
    <col min="9482" max="9482" width="9.28515625" style="3" customWidth="1"/>
    <col min="9483" max="9483" width="13" style="3" customWidth="1"/>
    <col min="9484" max="9484" width="4.42578125" style="3" customWidth="1"/>
    <col min="9485" max="9485" width="6" style="3" customWidth="1"/>
    <col min="9486" max="9486" width="4.7109375" style="3" customWidth="1"/>
    <col min="9487" max="9487" width="11.28515625" style="3" customWidth="1"/>
    <col min="9488" max="9728" width="8.7109375" style="3"/>
    <col min="9729" max="9730" width="3.7109375" style="3" customWidth="1"/>
    <col min="9731" max="9731" width="12.140625" style="3" customWidth="1"/>
    <col min="9732" max="9732" width="17.7109375" style="3" customWidth="1"/>
    <col min="9733" max="9733" width="10.5703125" style="3" customWidth="1"/>
    <col min="9734" max="9734" width="5.7109375" style="3" customWidth="1"/>
    <col min="9735" max="9735" width="14.85546875" style="3" customWidth="1"/>
    <col min="9736" max="9736" width="4.42578125" style="3" customWidth="1"/>
    <col min="9737" max="9737" width="15.5703125" style="3" customWidth="1"/>
    <col min="9738" max="9738" width="9.28515625" style="3" customWidth="1"/>
    <col min="9739" max="9739" width="13" style="3" customWidth="1"/>
    <col min="9740" max="9740" width="4.42578125" style="3" customWidth="1"/>
    <col min="9741" max="9741" width="6" style="3" customWidth="1"/>
    <col min="9742" max="9742" width="4.7109375" style="3" customWidth="1"/>
    <col min="9743" max="9743" width="11.28515625" style="3" customWidth="1"/>
    <col min="9744" max="9984" width="8.7109375" style="3"/>
    <col min="9985" max="9986" width="3.7109375" style="3" customWidth="1"/>
    <col min="9987" max="9987" width="12.140625" style="3" customWidth="1"/>
    <col min="9988" max="9988" width="17.7109375" style="3" customWidth="1"/>
    <col min="9989" max="9989" width="10.5703125" style="3" customWidth="1"/>
    <col min="9990" max="9990" width="5.7109375" style="3" customWidth="1"/>
    <col min="9991" max="9991" width="14.85546875" style="3" customWidth="1"/>
    <col min="9992" max="9992" width="4.42578125" style="3" customWidth="1"/>
    <col min="9993" max="9993" width="15.5703125" style="3" customWidth="1"/>
    <col min="9994" max="9994" width="9.28515625" style="3" customWidth="1"/>
    <col min="9995" max="9995" width="13" style="3" customWidth="1"/>
    <col min="9996" max="9996" width="4.42578125" style="3" customWidth="1"/>
    <col min="9997" max="9997" width="6" style="3" customWidth="1"/>
    <col min="9998" max="9998" width="4.7109375" style="3" customWidth="1"/>
    <col min="9999" max="9999" width="11.28515625" style="3" customWidth="1"/>
    <col min="10000" max="10240" width="8.7109375" style="3"/>
    <col min="10241" max="10242" width="3.7109375" style="3" customWidth="1"/>
    <col min="10243" max="10243" width="12.140625" style="3" customWidth="1"/>
    <col min="10244" max="10244" width="17.7109375" style="3" customWidth="1"/>
    <col min="10245" max="10245" width="10.5703125" style="3" customWidth="1"/>
    <col min="10246" max="10246" width="5.7109375" style="3" customWidth="1"/>
    <col min="10247" max="10247" width="14.85546875" style="3" customWidth="1"/>
    <col min="10248" max="10248" width="4.42578125" style="3" customWidth="1"/>
    <col min="10249" max="10249" width="15.5703125" style="3" customWidth="1"/>
    <col min="10250" max="10250" width="9.28515625" style="3" customWidth="1"/>
    <col min="10251" max="10251" width="13" style="3" customWidth="1"/>
    <col min="10252" max="10252" width="4.42578125" style="3" customWidth="1"/>
    <col min="10253" max="10253" width="6" style="3" customWidth="1"/>
    <col min="10254" max="10254" width="4.7109375" style="3" customWidth="1"/>
    <col min="10255" max="10255" width="11.28515625" style="3" customWidth="1"/>
    <col min="10256" max="10496" width="8.7109375" style="3"/>
    <col min="10497" max="10498" width="3.7109375" style="3" customWidth="1"/>
    <col min="10499" max="10499" width="12.140625" style="3" customWidth="1"/>
    <col min="10500" max="10500" width="17.7109375" style="3" customWidth="1"/>
    <col min="10501" max="10501" width="10.5703125" style="3" customWidth="1"/>
    <col min="10502" max="10502" width="5.7109375" style="3" customWidth="1"/>
    <col min="10503" max="10503" width="14.85546875" style="3" customWidth="1"/>
    <col min="10504" max="10504" width="4.42578125" style="3" customWidth="1"/>
    <col min="10505" max="10505" width="15.5703125" style="3" customWidth="1"/>
    <col min="10506" max="10506" width="9.28515625" style="3" customWidth="1"/>
    <col min="10507" max="10507" width="13" style="3" customWidth="1"/>
    <col min="10508" max="10508" width="4.42578125" style="3" customWidth="1"/>
    <col min="10509" max="10509" width="6" style="3" customWidth="1"/>
    <col min="10510" max="10510" width="4.7109375" style="3" customWidth="1"/>
    <col min="10511" max="10511" width="11.28515625" style="3" customWidth="1"/>
    <col min="10512" max="10752" width="8.7109375" style="3"/>
    <col min="10753" max="10754" width="3.7109375" style="3" customWidth="1"/>
    <col min="10755" max="10755" width="12.140625" style="3" customWidth="1"/>
    <col min="10756" max="10756" width="17.7109375" style="3" customWidth="1"/>
    <col min="10757" max="10757" width="10.5703125" style="3" customWidth="1"/>
    <col min="10758" max="10758" width="5.7109375" style="3" customWidth="1"/>
    <col min="10759" max="10759" width="14.85546875" style="3" customWidth="1"/>
    <col min="10760" max="10760" width="4.42578125" style="3" customWidth="1"/>
    <col min="10761" max="10761" width="15.5703125" style="3" customWidth="1"/>
    <col min="10762" max="10762" width="9.28515625" style="3" customWidth="1"/>
    <col min="10763" max="10763" width="13" style="3" customWidth="1"/>
    <col min="10764" max="10764" width="4.42578125" style="3" customWidth="1"/>
    <col min="10765" max="10765" width="6" style="3" customWidth="1"/>
    <col min="10766" max="10766" width="4.7109375" style="3" customWidth="1"/>
    <col min="10767" max="10767" width="11.28515625" style="3" customWidth="1"/>
    <col min="10768" max="11008" width="8.7109375" style="3"/>
    <col min="11009" max="11010" width="3.7109375" style="3" customWidth="1"/>
    <col min="11011" max="11011" width="12.140625" style="3" customWidth="1"/>
    <col min="11012" max="11012" width="17.7109375" style="3" customWidth="1"/>
    <col min="11013" max="11013" width="10.5703125" style="3" customWidth="1"/>
    <col min="11014" max="11014" width="5.7109375" style="3" customWidth="1"/>
    <col min="11015" max="11015" width="14.85546875" style="3" customWidth="1"/>
    <col min="11016" max="11016" width="4.42578125" style="3" customWidth="1"/>
    <col min="11017" max="11017" width="15.5703125" style="3" customWidth="1"/>
    <col min="11018" max="11018" width="9.28515625" style="3" customWidth="1"/>
    <col min="11019" max="11019" width="13" style="3" customWidth="1"/>
    <col min="11020" max="11020" width="4.42578125" style="3" customWidth="1"/>
    <col min="11021" max="11021" width="6" style="3" customWidth="1"/>
    <col min="11022" max="11022" width="4.7109375" style="3" customWidth="1"/>
    <col min="11023" max="11023" width="11.28515625" style="3" customWidth="1"/>
    <col min="11024" max="11264" width="8.7109375" style="3"/>
    <col min="11265" max="11266" width="3.7109375" style="3" customWidth="1"/>
    <col min="11267" max="11267" width="12.140625" style="3" customWidth="1"/>
    <col min="11268" max="11268" width="17.7109375" style="3" customWidth="1"/>
    <col min="11269" max="11269" width="10.5703125" style="3" customWidth="1"/>
    <col min="11270" max="11270" width="5.7109375" style="3" customWidth="1"/>
    <col min="11271" max="11271" width="14.85546875" style="3" customWidth="1"/>
    <col min="11272" max="11272" width="4.42578125" style="3" customWidth="1"/>
    <col min="11273" max="11273" width="15.5703125" style="3" customWidth="1"/>
    <col min="11274" max="11274" width="9.28515625" style="3" customWidth="1"/>
    <col min="11275" max="11275" width="13" style="3" customWidth="1"/>
    <col min="11276" max="11276" width="4.42578125" style="3" customWidth="1"/>
    <col min="11277" max="11277" width="6" style="3" customWidth="1"/>
    <col min="11278" max="11278" width="4.7109375" style="3" customWidth="1"/>
    <col min="11279" max="11279" width="11.28515625" style="3" customWidth="1"/>
    <col min="11280" max="11520" width="8.7109375" style="3"/>
    <col min="11521" max="11522" width="3.7109375" style="3" customWidth="1"/>
    <col min="11523" max="11523" width="12.140625" style="3" customWidth="1"/>
    <col min="11524" max="11524" width="17.7109375" style="3" customWidth="1"/>
    <col min="11525" max="11525" width="10.5703125" style="3" customWidth="1"/>
    <col min="11526" max="11526" width="5.7109375" style="3" customWidth="1"/>
    <col min="11527" max="11527" width="14.85546875" style="3" customWidth="1"/>
    <col min="11528" max="11528" width="4.42578125" style="3" customWidth="1"/>
    <col min="11529" max="11529" width="15.5703125" style="3" customWidth="1"/>
    <col min="11530" max="11530" width="9.28515625" style="3" customWidth="1"/>
    <col min="11531" max="11531" width="13" style="3" customWidth="1"/>
    <col min="11532" max="11532" width="4.42578125" style="3" customWidth="1"/>
    <col min="11533" max="11533" width="6" style="3" customWidth="1"/>
    <col min="11534" max="11534" width="4.7109375" style="3" customWidth="1"/>
    <col min="11535" max="11535" width="11.28515625" style="3" customWidth="1"/>
    <col min="11536" max="11776" width="8.7109375" style="3"/>
    <col min="11777" max="11778" width="3.7109375" style="3" customWidth="1"/>
    <col min="11779" max="11779" width="12.140625" style="3" customWidth="1"/>
    <col min="11780" max="11780" width="17.7109375" style="3" customWidth="1"/>
    <col min="11781" max="11781" width="10.5703125" style="3" customWidth="1"/>
    <col min="11782" max="11782" width="5.7109375" style="3" customWidth="1"/>
    <col min="11783" max="11783" width="14.85546875" style="3" customWidth="1"/>
    <col min="11784" max="11784" width="4.42578125" style="3" customWidth="1"/>
    <col min="11785" max="11785" width="15.5703125" style="3" customWidth="1"/>
    <col min="11786" max="11786" width="9.28515625" style="3" customWidth="1"/>
    <col min="11787" max="11787" width="13" style="3" customWidth="1"/>
    <col min="11788" max="11788" width="4.42578125" style="3" customWidth="1"/>
    <col min="11789" max="11789" width="6" style="3" customWidth="1"/>
    <col min="11790" max="11790" width="4.7109375" style="3" customWidth="1"/>
    <col min="11791" max="11791" width="11.28515625" style="3" customWidth="1"/>
    <col min="11792" max="12032" width="8.7109375" style="3"/>
    <col min="12033" max="12034" width="3.7109375" style="3" customWidth="1"/>
    <col min="12035" max="12035" width="12.140625" style="3" customWidth="1"/>
    <col min="12036" max="12036" width="17.7109375" style="3" customWidth="1"/>
    <col min="12037" max="12037" width="10.5703125" style="3" customWidth="1"/>
    <col min="12038" max="12038" width="5.7109375" style="3" customWidth="1"/>
    <col min="12039" max="12039" width="14.85546875" style="3" customWidth="1"/>
    <col min="12040" max="12040" width="4.42578125" style="3" customWidth="1"/>
    <col min="12041" max="12041" width="15.5703125" style="3" customWidth="1"/>
    <col min="12042" max="12042" width="9.28515625" style="3" customWidth="1"/>
    <col min="12043" max="12043" width="13" style="3" customWidth="1"/>
    <col min="12044" max="12044" width="4.42578125" style="3" customWidth="1"/>
    <col min="12045" max="12045" width="6" style="3" customWidth="1"/>
    <col min="12046" max="12046" width="4.7109375" style="3" customWidth="1"/>
    <col min="12047" max="12047" width="11.28515625" style="3" customWidth="1"/>
    <col min="12048" max="12288" width="8.7109375" style="3"/>
    <col min="12289" max="12290" width="3.7109375" style="3" customWidth="1"/>
    <col min="12291" max="12291" width="12.140625" style="3" customWidth="1"/>
    <col min="12292" max="12292" width="17.7109375" style="3" customWidth="1"/>
    <col min="12293" max="12293" width="10.5703125" style="3" customWidth="1"/>
    <col min="12294" max="12294" width="5.7109375" style="3" customWidth="1"/>
    <col min="12295" max="12295" width="14.85546875" style="3" customWidth="1"/>
    <col min="12296" max="12296" width="4.42578125" style="3" customWidth="1"/>
    <col min="12297" max="12297" width="15.5703125" style="3" customWidth="1"/>
    <col min="12298" max="12298" width="9.28515625" style="3" customWidth="1"/>
    <col min="12299" max="12299" width="13" style="3" customWidth="1"/>
    <col min="12300" max="12300" width="4.42578125" style="3" customWidth="1"/>
    <col min="12301" max="12301" width="6" style="3" customWidth="1"/>
    <col min="12302" max="12302" width="4.7109375" style="3" customWidth="1"/>
    <col min="12303" max="12303" width="11.28515625" style="3" customWidth="1"/>
    <col min="12304" max="12544" width="8.7109375" style="3"/>
    <col min="12545" max="12546" width="3.7109375" style="3" customWidth="1"/>
    <col min="12547" max="12547" width="12.140625" style="3" customWidth="1"/>
    <col min="12548" max="12548" width="17.7109375" style="3" customWidth="1"/>
    <col min="12549" max="12549" width="10.5703125" style="3" customWidth="1"/>
    <col min="12550" max="12550" width="5.7109375" style="3" customWidth="1"/>
    <col min="12551" max="12551" width="14.85546875" style="3" customWidth="1"/>
    <col min="12552" max="12552" width="4.42578125" style="3" customWidth="1"/>
    <col min="12553" max="12553" width="15.5703125" style="3" customWidth="1"/>
    <col min="12554" max="12554" width="9.28515625" style="3" customWidth="1"/>
    <col min="12555" max="12555" width="13" style="3" customWidth="1"/>
    <col min="12556" max="12556" width="4.42578125" style="3" customWidth="1"/>
    <col min="12557" max="12557" width="6" style="3" customWidth="1"/>
    <col min="12558" max="12558" width="4.7109375" style="3" customWidth="1"/>
    <col min="12559" max="12559" width="11.28515625" style="3" customWidth="1"/>
    <col min="12560" max="12800" width="8.7109375" style="3"/>
    <col min="12801" max="12802" width="3.7109375" style="3" customWidth="1"/>
    <col min="12803" max="12803" width="12.140625" style="3" customWidth="1"/>
    <col min="12804" max="12804" width="17.7109375" style="3" customWidth="1"/>
    <col min="12805" max="12805" width="10.5703125" style="3" customWidth="1"/>
    <col min="12806" max="12806" width="5.7109375" style="3" customWidth="1"/>
    <col min="12807" max="12807" width="14.85546875" style="3" customWidth="1"/>
    <col min="12808" max="12808" width="4.42578125" style="3" customWidth="1"/>
    <col min="12809" max="12809" width="15.5703125" style="3" customWidth="1"/>
    <col min="12810" max="12810" width="9.28515625" style="3" customWidth="1"/>
    <col min="12811" max="12811" width="13" style="3" customWidth="1"/>
    <col min="12812" max="12812" width="4.42578125" style="3" customWidth="1"/>
    <col min="12813" max="12813" width="6" style="3" customWidth="1"/>
    <col min="12814" max="12814" width="4.7109375" style="3" customWidth="1"/>
    <col min="12815" max="12815" width="11.28515625" style="3" customWidth="1"/>
    <col min="12816" max="13056" width="8.7109375" style="3"/>
    <col min="13057" max="13058" width="3.7109375" style="3" customWidth="1"/>
    <col min="13059" max="13059" width="12.140625" style="3" customWidth="1"/>
    <col min="13060" max="13060" width="17.7109375" style="3" customWidth="1"/>
    <col min="13061" max="13061" width="10.5703125" style="3" customWidth="1"/>
    <col min="13062" max="13062" width="5.7109375" style="3" customWidth="1"/>
    <col min="13063" max="13063" width="14.85546875" style="3" customWidth="1"/>
    <col min="13064" max="13064" width="4.42578125" style="3" customWidth="1"/>
    <col min="13065" max="13065" width="15.5703125" style="3" customWidth="1"/>
    <col min="13066" max="13066" width="9.28515625" style="3" customWidth="1"/>
    <col min="13067" max="13067" width="13" style="3" customWidth="1"/>
    <col min="13068" max="13068" width="4.42578125" style="3" customWidth="1"/>
    <col min="13069" max="13069" width="6" style="3" customWidth="1"/>
    <col min="13070" max="13070" width="4.7109375" style="3" customWidth="1"/>
    <col min="13071" max="13071" width="11.28515625" style="3" customWidth="1"/>
    <col min="13072" max="13312" width="8.7109375" style="3"/>
    <col min="13313" max="13314" width="3.7109375" style="3" customWidth="1"/>
    <col min="13315" max="13315" width="12.140625" style="3" customWidth="1"/>
    <col min="13316" max="13316" width="17.7109375" style="3" customWidth="1"/>
    <col min="13317" max="13317" width="10.5703125" style="3" customWidth="1"/>
    <col min="13318" max="13318" width="5.7109375" style="3" customWidth="1"/>
    <col min="13319" max="13319" width="14.85546875" style="3" customWidth="1"/>
    <col min="13320" max="13320" width="4.42578125" style="3" customWidth="1"/>
    <col min="13321" max="13321" width="15.5703125" style="3" customWidth="1"/>
    <col min="13322" max="13322" width="9.28515625" style="3" customWidth="1"/>
    <col min="13323" max="13323" width="13" style="3" customWidth="1"/>
    <col min="13324" max="13324" width="4.42578125" style="3" customWidth="1"/>
    <col min="13325" max="13325" width="6" style="3" customWidth="1"/>
    <col min="13326" max="13326" width="4.7109375" style="3" customWidth="1"/>
    <col min="13327" max="13327" width="11.28515625" style="3" customWidth="1"/>
    <col min="13328" max="13568" width="8.7109375" style="3"/>
    <col min="13569" max="13570" width="3.7109375" style="3" customWidth="1"/>
    <col min="13571" max="13571" width="12.140625" style="3" customWidth="1"/>
    <col min="13572" max="13572" width="17.7109375" style="3" customWidth="1"/>
    <col min="13573" max="13573" width="10.5703125" style="3" customWidth="1"/>
    <col min="13574" max="13574" width="5.7109375" style="3" customWidth="1"/>
    <col min="13575" max="13575" width="14.85546875" style="3" customWidth="1"/>
    <col min="13576" max="13576" width="4.42578125" style="3" customWidth="1"/>
    <col min="13577" max="13577" width="15.5703125" style="3" customWidth="1"/>
    <col min="13578" max="13578" width="9.28515625" style="3" customWidth="1"/>
    <col min="13579" max="13579" width="13" style="3" customWidth="1"/>
    <col min="13580" max="13580" width="4.42578125" style="3" customWidth="1"/>
    <col min="13581" max="13581" width="6" style="3" customWidth="1"/>
    <col min="13582" max="13582" width="4.7109375" style="3" customWidth="1"/>
    <col min="13583" max="13583" width="11.28515625" style="3" customWidth="1"/>
    <col min="13584" max="13824" width="8.7109375" style="3"/>
    <col min="13825" max="13826" width="3.7109375" style="3" customWidth="1"/>
    <col min="13827" max="13827" width="12.140625" style="3" customWidth="1"/>
    <col min="13828" max="13828" width="17.7109375" style="3" customWidth="1"/>
    <col min="13829" max="13829" width="10.5703125" style="3" customWidth="1"/>
    <col min="13830" max="13830" width="5.7109375" style="3" customWidth="1"/>
    <col min="13831" max="13831" width="14.85546875" style="3" customWidth="1"/>
    <col min="13832" max="13832" width="4.42578125" style="3" customWidth="1"/>
    <col min="13833" max="13833" width="15.5703125" style="3" customWidth="1"/>
    <col min="13834" max="13834" width="9.28515625" style="3" customWidth="1"/>
    <col min="13835" max="13835" width="13" style="3" customWidth="1"/>
    <col min="13836" max="13836" width="4.42578125" style="3" customWidth="1"/>
    <col min="13837" max="13837" width="6" style="3" customWidth="1"/>
    <col min="13838" max="13838" width="4.7109375" style="3" customWidth="1"/>
    <col min="13839" max="13839" width="11.28515625" style="3" customWidth="1"/>
    <col min="13840" max="14080" width="8.7109375" style="3"/>
    <col min="14081" max="14082" width="3.7109375" style="3" customWidth="1"/>
    <col min="14083" max="14083" width="12.140625" style="3" customWidth="1"/>
    <col min="14084" max="14084" width="17.7109375" style="3" customWidth="1"/>
    <col min="14085" max="14085" width="10.5703125" style="3" customWidth="1"/>
    <col min="14086" max="14086" width="5.7109375" style="3" customWidth="1"/>
    <col min="14087" max="14087" width="14.85546875" style="3" customWidth="1"/>
    <col min="14088" max="14088" width="4.42578125" style="3" customWidth="1"/>
    <col min="14089" max="14089" width="15.5703125" style="3" customWidth="1"/>
    <col min="14090" max="14090" width="9.28515625" style="3" customWidth="1"/>
    <col min="14091" max="14091" width="13" style="3" customWidth="1"/>
    <col min="14092" max="14092" width="4.42578125" style="3" customWidth="1"/>
    <col min="14093" max="14093" width="6" style="3" customWidth="1"/>
    <col min="14094" max="14094" width="4.7109375" style="3" customWidth="1"/>
    <col min="14095" max="14095" width="11.28515625" style="3" customWidth="1"/>
    <col min="14096" max="14336" width="8.7109375" style="3"/>
    <col min="14337" max="14338" width="3.7109375" style="3" customWidth="1"/>
    <col min="14339" max="14339" width="12.140625" style="3" customWidth="1"/>
    <col min="14340" max="14340" width="17.7109375" style="3" customWidth="1"/>
    <col min="14341" max="14341" width="10.5703125" style="3" customWidth="1"/>
    <col min="14342" max="14342" width="5.7109375" style="3" customWidth="1"/>
    <col min="14343" max="14343" width="14.85546875" style="3" customWidth="1"/>
    <col min="14344" max="14344" width="4.42578125" style="3" customWidth="1"/>
    <col min="14345" max="14345" width="15.5703125" style="3" customWidth="1"/>
    <col min="14346" max="14346" width="9.28515625" style="3" customWidth="1"/>
    <col min="14347" max="14347" width="13" style="3" customWidth="1"/>
    <col min="14348" max="14348" width="4.42578125" style="3" customWidth="1"/>
    <col min="14349" max="14349" width="6" style="3" customWidth="1"/>
    <col min="14350" max="14350" width="4.7109375" style="3" customWidth="1"/>
    <col min="14351" max="14351" width="11.28515625" style="3" customWidth="1"/>
    <col min="14352" max="14592" width="8.7109375" style="3"/>
    <col min="14593" max="14594" width="3.7109375" style="3" customWidth="1"/>
    <col min="14595" max="14595" width="12.140625" style="3" customWidth="1"/>
    <col min="14596" max="14596" width="17.7109375" style="3" customWidth="1"/>
    <col min="14597" max="14597" width="10.5703125" style="3" customWidth="1"/>
    <col min="14598" max="14598" width="5.7109375" style="3" customWidth="1"/>
    <col min="14599" max="14599" width="14.85546875" style="3" customWidth="1"/>
    <col min="14600" max="14600" width="4.42578125" style="3" customWidth="1"/>
    <col min="14601" max="14601" width="15.5703125" style="3" customWidth="1"/>
    <col min="14602" max="14602" width="9.28515625" style="3" customWidth="1"/>
    <col min="14603" max="14603" width="13" style="3" customWidth="1"/>
    <col min="14604" max="14604" width="4.42578125" style="3" customWidth="1"/>
    <col min="14605" max="14605" width="6" style="3" customWidth="1"/>
    <col min="14606" max="14606" width="4.7109375" style="3" customWidth="1"/>
    <col min="14607" max="14607" width="11.28515625" style="3" customWidth="1"/>
    <col min="14608" max="14848" width="8.7109375" style="3"/>
    <col min="14849" max="14850" width="3.7109375" style="3" customWidth="1"/>
    <col min="14851" max="14851" width="12.140625" style="3" customWidth="1"/>
    <col min="14852" max="14852" width="17.7109375" style="3" customWidth="1"/>
    <col min="14853" max="14853" width="10.5703125" style="3" customWidth="1"/>
    <col min="14854" max="14854" width="5.7109375" style="3" customWidth="1"/>
    <col min="14855" max="14855" width="14.85546875" style="3" customWidth="1"/>
    <col min="14856" max="14856" width="4.42578125" style="3" customWidth="1"/>
    <col min="14857" max="14857" width="15.5703125" style="3" customWidth="1"/>
    <col min="14858" max="14858" width="9.28515625" style="3" customWidth="1"/>
    <col min="14859" max="14859" width="13" style="3" customWidth="1"/>
    <col min="14860" max="14860" width="4.42578125" style="3" customWidth="1"/>
    <col min="14861" max="14861" width="6" style="3" customWidth="1"/>
    <col min="14862" max="14862" width="4.7109375" style="3" customWidth="1"/>
    <col min="14863" max="14863" width="11.28515625" style="3" customWidth="1"/>
    <col min="14864" max="15104" width="8.7109375" style="3"/>
    <col min="15105" max="15106" width="3.7109375" style="3" customWidth="1"/>
    <col min="15107" max="15107" width="12.140625" style="3" customWidth="1"/>
    <col min="15108" max="15108" width="17.7109375" style="3" customWidth="1"/>
    <col min="15109" max="15109" width="10.5703125" style="3" customWidth="1"/>
    <col min="15110" max="15110" width="5.7109375" style="3" customWidth="1"/>
    <col min="15111" max="15111" width="14.85546875" style="3" customWidth="1"/>
    <col min="15112" max="15112" width="4.42578125" style="3" customWidth="1"/>
    <col min="15113" max="15113" width="15.5703125" style="3" customWidth="1"/>
    <col min="15114" max="15114" width="9.28515625" style="3" customWidth="1"/>
    <col min="15115" max="15115" width="13" style="3" customWidth="1"/>
    <col min="15116" max="15116" width="4.42578125" style="3" customWidth="1"/>
    <col min="15117" max="15117" width="6" style="3" customWidth="1"/>
    <col min="15118" max="15118" width="4.7109375" style="3" customWidth="1"/>
    <col min="15119" max="15119" width="11.28515625" style="3" customWidth="1"/>
    <col min="15120" max="15360" width="8.7109375" style="3"/>
    <col min="15361" max="15362" width="3.7109375" style="3" customWidth="1"/>
    <col min="15363" max="15363" width="12.140625" style="3" customWidth="1"/>
    <col min="15364" max="15364" width="17.7109375" style="3" customWidth="1"/>
    <col min="15365" max="15365" width="10.5703125" style="3" customWidth="1"/>
    <col min="15366" max="15366" width="5.7109375" style="3" customWidth="1"/>
    <col min="15367" max="15367" width="14.85546875" style="3" customWidth="1"/>
    <col min="15368" max="15368" width="4.42578125" style="3" customWidth="1"/>
    <col min="15369" max="15369" width="15.5703125" style="3" customWidth="1"/>
    <col min="15370" max="15370" width="9.28515625" style="3" customWidth="1"/>
    <col min="15371" max="15371" width="13" style="3" customWidth="1"/>
    <col min="15372" max="15372" width="4.42578125" style="3" customWidth="1"/>
    <col min="15373" max="15373" width="6" style="3" customWidth="1"/>
    <col min="15374" max="15374" width="4.7109375" style="3" customWidth="1"/>
    <col min="15375" max="15375" width="11.28515625" style="3" customWidth="1"/>
    <col min="15376" max="15616" width="8.7109375" style="3"/>
    <col min="15617" max="15618" width="3.7109375" style="3" customWidth="1"/>
    <col min="15619" max="15619" width="12.140625" style="3" customWidth="1"/>
    <col min="15620" max="15620" width="17.7109375" style="3" customWidth="1"/>
    <col min="15621" max="15621" width="10.5703125" style="3" customWidth="1"/>
    <col min="15622" max="15622" width="5.7109375" style="3" customWidth="1"/>
    <col min="15623" max="15623" width="14.85546875" style="3" customWidth="1"/>
    <col min="15624" max="15624" width="4.42578125" style="3" customWidth="1"/>
    <col min="15625" max="15625" width="15.5703125" style="3" customWidth="1"/>
    <col min="15626" max="15626" width="9.28515625" style="3" customWidth="1"/>
    <col min="15627" max="15627" width="13" style="3" customWidth="1"/>
    <col min="15628" max="15628" width="4.42578125" style="3" customWidth="1"/>
    <col min="15629" max="15629" width="6" style="3" customWidth="1"/>
    <col min="15630" max="15630" width="4.7109375" style="3" customWidth="1"/>
    <col min="15631" max="15631" width="11.28515625" style="3" customWidth="1"/>
    <col min="15632" max="15872" width="8.7109375" style="3"/>
    <col min="15873" max="15874" width="3.7109375" style="3" customWidth="1"/>
    <col min="15875" max="15875" width="12.140625" style="3" customWidth="1"/>
    <col min="15876" max="15876" width="17.7109375" style="3" customWidth="1"/>
    <col min="15877" max="15877" width="10.5703125" style="3" customWidth="1"/>
    <col min="15878" max="15878" width="5.7109375" style="3" customWidth="1"/>
    <col min="15879" max="15879" width="14.85546875" style="3" customWidth="1"/>
    <col min="15880" max="15880" width="4.42578125" style="3" customWidth="1"/>
    <col min="15881" max="15881" width="15.5703125" style="3" customWidth="1"/>
    <col min="15882" max="15882" width="9.28515625" style="3" customWidth="1"/>
    <col min="15883" max="15883" width="13" style="3" customWidth="1"/>
    <col min="15884" max="15884" width="4.42578125" style="3" customWidth="1"/>
    <col min="15885" max="15885" width="6" style="3" customWidth="1"/>
    <col min="15886" max="15886" width="4.7109375" style="3" customWidth="1"/>
    <col min="15887" max="15887" width="11.28515625" style="3" customWidth="1"/>
    <col min="15888" max="16128" width="8.7109375" style="3"/>
    <col min="16129" max="16130" width="3.7109375" style="3" customWidth="1"/>
    <col min="16131" max="16131" width="12.140625" style="3" customWidth="1"/>
    <col min="16132" max="16132" width="17.7109375" style="3" customWidth="1"/>
    <col min="16133" max="16133" width="10.5703125" style="3" customWidth="1"/>
    <col min="16134" max="16134" width="5.7109375" style="3" customWidth="1"/>
    <col min="16135" max="16135" width="14.85546875" style="3" customWidth="1"/>
    <col min="16136" max="16136" width="4.42578125" style="3" customWidth="1"/>
    <col min="16137" max="16137" width="15.5703125" style="3" customWidth="1"/>
    <col min="16138" max="16138" width="9.28515625" style="3" customWidth="1"/>
    <col min="16139" max="16139" width="13" style="3" customWidth="1"/>
    <col min="16140" max="16140" width="4.42578125" style="3" customWidth="1"/>
    <col min="16141" max="16141" width="6" style="3" customWidth="1"/>
    <col min="16142" max="16142" width="4.7109375" style="3" customWidth="1"/>
    <col min="16143" max="16143" width="11.28515625" style="3" customWidth="1"/>
    <col min="16144" max="16384" width="8.7109375" style="3"/>
  </cols>
  <sheetData>
    <row r="1" spans="2:22" ht="42.75" customHeight="1">
      <c r="C1" s="239"/>
      <c r="D1" s="240"/>
      <c r="E1" s="240"/>
      <c r="F1" s="240"/>
      <c r="G1" s="240"/>
      <c r="H1" s="240"/>
      <c r="I1" s="240"/>
      <c r="J1" s="240"/>
      <c r="K1" s="240"/>
      <c r="L1" s="241"/>
    </row>
    <row r="2" spans="2:22" ht="18" customHeight="1">
      <c r="C2" s="6"/>
      <c r="D2" s="6"/>
      <c r="E2" s="6"/>
      <c r="F2" s="6"/>
      <c r="G2" s="6"/>
      <c r="H2" s="6"/>
      <c r="I2" s="6"/>
      <c r="J2" s="6"/>
      <c r="K2" s="6"/>
      <c r="L2" s="6"/>
    </row>
    <row r="3" spans="2:22" s="7" customFormat="1" ht="49.5" customHeight="1">
      <c r="C3" s="8" t="s">
        <v>0</v>
      </c>
      <c r="D3" s="242" t="s">
        <v>1</v>
      </c>
      <c r="E3" s="242"/>
      <c r="F3" s="242"/>
      <c r="G3" s="242"/>
      <c r="H3" s="242"/>
      <c r="I3" s="242"/>
      <c r="J3" s="242"/>
      <c r="K3" s="242"/>
      <c r="L3" s="243"/>
      <c r="M3" s="9"/>
      <c r="N3" s="10"/>
    </row>
    <row r="4" spans="2:22" s="7" customFormat="1" ht="15" customHeight="1">
      <c r="B4" s="11"/>
      <c r="C4" s="11"/>
      <c r="D4" s="11"/>
      <c r="E4" s="11"/>
      <c r="F4" s="11"/>
      <c r="G4" s="11"/>
      <c r="H4" s="11"/>
      <c r="I4" s="11"/>
      <c r="J4" s="11"/>
      <c r="K4" s="9"/>
      <c r="L4" s="11"/>
      <c r="N4" s="10"/>
    </row>
    <row r="5" spans="2:22" ht="15" customHeight="1">
      <c r="B5" s="12"/>
      <c r="C5" s="244" t="s">
        <v>2</v>
      </c>
      <c r="D5" s="245"/>
      <c r="E5" s="245"/>
      <c r="F5" s="245"/>
      <c r="G5" s="246">
        <v>2</v>
      </c>
      <c r="H5" s="246"/>
      <c r="I5" s="246"/>
      <c r="J5" s="246"/>
      <c r="K5" s="13"/>
      <c r="L5" s="14"/>
      <c r="M5" s="15"/>
      <c r="N5" s="15"/>
    </row>
    <row r="6" spans="2:22" ht="15" customHeight="1">
      <c r="B6" s="12"/>
      <c r="D6" s="3"/>
      <c r="F6" s="3"/>
      <c r="G6" s="16"/>
      <c r="H6" s="16"/>
      <c r="I6" s="16"/>
      <c r="J6" s="16"/>
      <c r="K6" s="15"/>
      <c r="L6" s="15"/>
      <c r="M6" s="15"/>
      <c r="N6" s="15"/>
    </row>
    <row r="7" spans="2:22" ht="15" customHeight="1">
      <c r="B7" s="12"/>
      <c r="C7" s="17" t="s">
        <v>3</v>
      </c>
      <c r="D7" s="3"/>
      <c r="F7" s="3"/>
      <c r="G7" s="16"/>
      <c r="H7" s="16"/>
      <c r="I7" s="16"/>
      <c r="J7" s="16"/>
      <c r="K7" s="15"/>
      <c r="L7" s="15"/>
      <c r="M7" s="15"/>
      <c r="N7" s="15"/>
    </row>
    <row r="8" spans="2:22" ht="12" customHeight="1">
      <c r="B8" s="12"/>
      <c r="C8" s="17"/>
      <c r="D8" s="3"/>
      <c r="F8" s="3"/>
      <c r="G8" s="16"/>
      <c r="H8" s="16"/>
      <c r="I8" s="16"/>
      <c r="J8" s="16"/>
      <c r="K8" s="15"/>
      <c r="L8" s="15"/>
      <c r="M8" s="15"/>
      <c r="N8" s="15"/>
    </row>
    <row r="9" spans="2:22" ht="15" customHeight="1">
      <c r="B9" s="12"/>
      <c r="C9" s="247" t="s">
        <v>4</v>
      </c>
      <c r="D9" s="247"/>
      <c r="E9" s="247"/>
      <c r="F9" s="247"/>
      <c r="G9" s="247"/>
      <c r="H9" s="247"/>
      <c r="I9" s="247"/>
      <c r="J9" s="15"/>
      <c r="L9" s="15"/>
      <c r="M9" s="15"/>
      <c r="N9" s="15"/>
      <c r="O9" s="18"/>
      <c r="P9" s="5"/>
      <c r="R9" s="5"/>
      <c r="S9" s="19"/>
      <c r="T9" s="5"/>
      <c r="V9" s="5"/>
    </row>
    <row r="10" spans="2:22" ht="15" customHeight="1">
      <c r="B10" s="12"/>
      <c r="C10" s="199" t="s">
        <v>5</v>
      </c>
      <c r="D10" s="200"/>
      <c r="E10" s="200"/>
      <c r="F10" s="20"/>
      <c r="G10" s="21"/>
      <c r="H10" s="201" t="s">
        <v>6</v>
      </c>
      <c r="I10" s="202"/>
      <c r="J10" s="15"/>
      <c r="L10" s="15"/>
      <c r="M10" s="15"/>
      <c r="N10" s="15"/>
      <c r="O10" s="18"/>
      <c r="P10" s="5"/>
      <c r="R10" s="5"/>
      <c r="S10" s="19"/>
      <c r="T10" s="5"/>
      <c r="V10" s="5"/>
    </row>
    <row r="11" spans="2:22" ht="15" customHeight="1">
      <c r="B11" s="12"/>
      <c r="C11" s="22" t="s">
        <v>7</v>
      </c>
      <c r="D11" s="23"/>
      <c r="E11" s="23"/>
      <c r="F11" s="20"/>
      <c r="G11" s="21"/>
      <c r="H11" s="24"/>
      <c r="I11" s="25">
        <v>1</v>
      </c>
      <c r="J11" s="15"/>
      <c r="L11" s="15"/>
      <c r="M11" s="15"/>
      <c r="N11" s="15"/>
      <c r="O11" s="18"/>
      <c r="P11" s="5"/>
      <c r="R11" s="5"/>
      <c r="S11" s="19"/>
      <c r="T11" s="5"/>
      <c r="V11" s="5"/>
    </row>
    <row r="12" spans="2:22" ht="15" customHeight="1">
      <c r="B12" s="12"/>
      <c r="C12" s="26" t="s">
        <v>8</v>
      </c>
      <c r="D12" s="13"/>
      <c r="E12" s="27"/>
      <c r="F12" s="20"/>
      <c r="G12" s="21"/>
      <c r="H12" s="28"/>
      <c r="I12" s="25">
        <v>1</v>
      </c>
      <c r="J12" s="15"/>
      <c r="L12" s="15"/>
      <c r="M12" s="15"/>
      <c r="N12" s="15"/>
      <c r="O12" s="18"/>
      <c r="P12" s="5"/>
      <c r="R12" s="5"/>
      <c r="S12" s="19"/>
      <c r="T12" s="5"/>
      <c r="V12" s="5"/>
    </row>
    <row r="13" spans="2:22" ht="15" customHeight="1">
      <c r="B13" s="12"/>
      <c r="C13" s="26" t="s">
        <v>9</v>
      </c>
      <c r="D13" s="13"/>
      <c r="E13" s="27"/>
      <c r="F13" s="20"/>
      <c r="G13" s="21"/>
      <c r="H13" s="29"/>
      <c r="I13" s="30">
        <v>1</v>
      </c>
      <c r="J13" s="15"/>
      <c r="L13" s="15"/>
      <c r="M13" s="15"/>
      <c r="N13" s="15"/>
      <c r="O13" s="18"/>
      <c r="P13" s="5"/>
      <c r="R13" s="5"/>
      <c r="S13" s="19"/>
      <c r="T13" s="5"/>
      <c r="V13" s="5"/>
    </row>
    <row r="14" spans="2:22" ht="25.5" customHeight="1">
      <c r="B14" s="12"/>
      <c r="C14" s="180" t="s">
        <v>10</v>
      </c>
      <c r="D14" s="195"/>
      <c r="E14" s="195"/>
      <c r="F14" s="195"/>
      <c r="G14" s="181"/>
      <c r="H14" s="29"/>
      <c r="I14" s="30">
        <v>4</v>
      </c>
      <c r="J14" s="15"/>
      <c r="L14" s="15"/>
      <c r="M14" s="15"/>
      <c r="N14" s="15"/>
      <c r="O14" s="18"/>
      <c r="P14" s="5"/>
      <c r="R14" s="5"/>
      <c r="S14" s="19"/>
      <c r="T14" s="5"/>
      <c r="V14" s="5"/>
    </row>
    <row r="15" spans="2:22" ht="28.5" customHeight="1">
      <c r="B15" s="12"/>
      <c r="C15" s="180" t="s">
        <v>11</v>
      </c>
      <c r="D15" s="195"/>
      <c r="E15" s="195"/>
      <c r="F15" s="195"/>
      <c r="G15" s="181"/>
      <c r="H15" s="31"/>
      <c r="I15" s="32">
        <v>1</v>
      </c>
      <c r="J15" s="15"/>
      <c r="L15" s="15"/>
      <c r="M15" s="15"/>
      <c r="N15" s="15"/>
      <c r="P15" s="5"/>
      <c r="R15" s="5"/>
      <c r="S15" s="19"/>
      <c r="T15" s="5"/>
      <c r="V15" s="5"/>
    </row>
    <row r="16" spans="2:22" ht="4.5" customHeight="1">
      <c r="B16" s="12"/>
      <c r="C16" s="33"/>
      <c r="D16" s="34"/>
      <c r="E16" s="34"/>
      <c r="F16" s="34"/>
      <c r="G16" s="35"/>
      <c r="H16" s="34"/>
      <c r="I16" s="35"/>
      <c r="J16" s="15"/>
      <c r="L16" s="15"/>
      <c r="M16" s="15"/>
      <c r="N16" s="15"/>
      <c r="O16" s="18"/>
      <c r="P16" s="5"/>
      <c r="R16" s="5"/>
      <c r="S16" s="19"/>
      <c r="T16" s="5"/>
      <c r="V16" s="5"/>
    </row>
    <row r="17" spans="2:13" s="5" customFormat="1" ht="15" customHeight="1">
      <c r="B17" s="4"/>
      <c r="C17" s="17" t="s">
        <v>12</v>
      </c>
      <c r="E17" s="3"/>
      <c r="G17" s="3"/>
      <c r="I17" s="3"/>
      <c r="K17" s="3"/>
      <c r="M17" s="3"/>
    </row>
    <row r="18" spans="2:13" s="5" customFormat="1" ht="3" customHeight="1">
      <c r="B18" s="4"/>
      <c r="C18" s="3"/>
      <c r="E18" s="3"/>
      <c r="G18" s="3"/>
      <c r="I18" s="3"/>
      <c r="K18" s="3"/>
      <c r="M18" s="3"/>
    </row>
    <row r="19" spans="2:13" s="5" customFormat="1" ht="15" customHeight="1">
      <c r="B19" s="4"/>
      <c r="C19" s="36" t="s">
        <v>13</v>
      </c>
      <c r="D19" s="37"/>
      <c r="E19" s="37"/>
      <c r="F19" s="37"/>
      <c r="G19" s="37"/>
      <c r="H19" s="37"/>
      <c r="I19" s="37"/>
      <c r="J19" s="37"/>
      <c r="K19" s="38"/>
      <c r="M19" s="3"/>
    </row>
    <row r="20" spans="2:13" s="5" customFormat="1" ht="15" customHeight="1">
      <c r="B20" s="4"/>
      <c r="C20" s="193" t="s">
        <v>14</v>
      </c>
      <c r="D20" s="193"/>
      <c r="E20" s="193"/>
      <c r="F20" s="193"/>
      <c r="G20" s="39" t="s">
        <v>15</v>
      </c>
      <c r="H20" s="194" t="s">
        <v>16</v>
      </c>
      <c r="I20" s="194"/>
      <c r="J20" s="194" t="s">
        <v>17</v>
      </c>
      <c r="K20" s="194"/>
      <c r="M20" s="3"/>
    </row>
    <row r="21" spans="2:13" s="5" customFormat="1" ht="15" customHeight="1">
      <c r="B21" s="4"/>
      <c r="C21" s="224" t="s">
        <v>18</v>
      </c>
      <c r="D21" s="225"/>
      <c r="E21" s="225"/>
      <c r="F21" s="226"/>
      <c r="G21" s="40">
        <v>6</v>
      </c>
      <c r="H21" s="227">
        <f>[1]Insumos!D90</f>
        <v>14</v>
      </c>
      <c r="I21" s="228"/>
      <c r="J21" s="227">
        <f t="shared" ref="J21:J26" si="0">ROUND(G21*H21,2)</f>
        <v>84</v>
      </c>
      <c r="K21" s="228"/>
      <c r="M21" s="3"/>
    </row>
    <row r="22" spans="2:13" s="5" customFormat="1" ht="15" customHeight="1">
      <c r="B22" s="4"/>
      <c r="C22" s="224" t="s">
        <v>19</v>
      </c>
      <c r="D22" s="225"/>
      <c r="E22" s="225"/>
      <c r="F22" s="226"/>
      <c r="G22" s="40">
        <v>6</v>
      </c>
      <c r="H22" s="227">
        <f>[1]Insumos!D91</f>
        <v>24</v>
      </c>
      <c r="I22" s="228"/>
      <c r="J22" s="227">
        <f t="shared" si="0"/>
        <v>144</v>
      </c>
      <c r="K22" s="228"/>
      <c r="M22" s="3"/>
    </row>
    <row r="23" spans="2:13" s="5" customFormat="1" ht="15" customHeight="1">
      <c r="B23" s="4"/>
      <c r="C23" s="224" t="s">
        <v>20</v>
      </c>
      <c r="D23" s="225"/>
      <c r="E23" s="225"/>
      <c r="F23" s="226"/>
      <c r="G23" s="40">
        <v>3</v>
      </c>
      <c r="H23" s="227">
        <f>[1]Insumos!D92</f>
        <v>5.5</v>
      </c>
      <c r="I23" s="228"/>
      <c r="J23" s="227">
        <f t="shared" si="0"/>
        <v>16.5</v>
      </c>
      <c r="K23" s="228"/>
      <c r="M23" s="3"/>
    </row>
    <row r="24" spans="2:13" s="5" customFormat="1" ht="15" customHeight="1">
      <c r="B24" s="4"/>
      <c r="C24" s="224" t="s">
        <v>21</v>
      </c>
      <c r="D24" s="225"/>
      <c r="E24" s="225"/>
      <c r="F24" s="226"/>
      <c r="G24" s="40">
        <v>2</v>
      </c>
      <c r="H24" s="227">
        <f>[1]Insumos!D93</f>
        <v>32.5</v>
      </c>
      <c r="I24" s="228"/>
      <c r="J24" s="227">
        <f t="shared" si="0"/>
        <v>65</v>
      </c>
      <c r="K24" s="228"/>
      <c r="M24" s="3"/>
    </row>
    <row r="25" spans="2:13" s="5" customFormat="1" ht="15" customHeight="1">
      <c r="B25" s="4"/>
      <c r="C25" s="224" t="s">
        <v>22</v>
      </c>
      <c r="D25" s="225"/>
      <c r="E25" s="225"/>
      <c r="F25" s="226"/>
      <c r="G25" s="40">
        <v>1</v>
      </c>
      <c r="H25" s="227">
        <f>[1]Insumos!D94</f>
        <v>14.74</v>
      </c>
      <c r="I25" s="228"/>
      <c r="J25" s="227">
        <f t="shared" si="0"/>
        <v>14.74</v>
      </c>
      <c r="K25" s="228"/>
      <c r="M25" s="3"/>
    </row>
    <row r="26" spans="2:13" s="5" customFormat="1" ht="15" customHeight="1">
      <c r="B26" s="4"/>
      <c r="C26" s="237" t="s">
        <v>23</v>
      </c>
      <c r="D26" s="238"/>
      <c r="E26" s="238"/>
      <c r="F26" s="238"/>
      <c r="G26" s="41">
        <v>6</v>
      </c>
      <c r="H26" s="227">
        <f>[1]Insumos!D96</f>
        <v>10.3</v>
      </c>
      <c r="I26" s="228"/>
      <c r="J26" s="227">
        <f t="shared" si="0"/>
        <v>61.8</v>
      </c>
      <c r="K26" s="228"/>
      <c r="M26" s="3"/>
    </row>
    <row r="27" spans="2:13" s="5" customFormat="1" ht="15" customHeight="1">
      <c r="B27" s="4"/>
      <c r="C27" s="224" t="s">
        <v>24</v>
      </c>
      <c r="D27" s="225"/>
      <c r="E27" s="225"/>
      <c r="F27" s="225"/>
      <c r="G27" s="225"/>
      <c r="H27" s="225"/>
      <c r="I27" s="226"/>
      <c r="J27" s="229">
        <f>SUM(J21:K26)</f>
        <v>386.04</v>
      </c>
      <c r="K27" s="230"/>
      <c r="M27" s="3"/>
    </row>
    <row r="28" spans="2:13" s="5" customFormat="1" ht="15" customHeight="1">
      <c r="B28" s="4"/>
      <c r="C28" s="231" t="s">
        <v>25</v>
      </c>
      <c r="D28" s="232"/>
      <c r="E28" s="232"/>
      <c r="F28" s="232"/>
      <c r="G28" s="232"/>
      <c r="H28" s="232"/>
      <c r="I28" s="233"/>
      <c r="J28" s="205">
        <f>ROUND(J27/12,2)</f>
        <v>32.17</v>
      </c>
      <c r="K28" s="206"/>
      <c r="M28" s="3"/>
    </row>
    <row r="29" spans="2:13" s="5" customFormat="1" ht="15" customHeight="1">
      <c r="B29" s="4"/>
      <c r="C29" s="3"/>
      <c r="E29" s="3"/>
      <c r="G29" s="3"/>
      <c r="I29" s="3"/>
      <c r="K29" s="3"/>
      <c r="M29" s="3"/>
    </row>
    <row r="30" spans="2:13" s="5" customFormat="1" ht="15" customHeight="1">
      <c r="B30" s="4"/>
      <c r="C30" s="36" t="s">
        <v>26</v>
      </c>
      <c r="D30" s="37"/>
      <c r="E30" s="37"/>
      <c r="F30" s="37"/>
      <c r="G30" s="37"/>
      <c r="H30" s="37"/>
      <c r="I30" s="37"/>
      <c r="J30" s="37"/>
      <c r="K30" s="38"/>
      <c r="M30" s="3"/>
    </row>
    <row r="31" spans="2:13" s="5" customFormat="1" ht="15" customHeight="1">
      <c r="B31" s="4"/>
      <c r="C31" s="193" t="s">
        <v>14</v>
      </c>
      <c r="D31" s="193"/>
      <c r="E31" s="193"/>
      <c r="F31" s="193"/>
      <c r="G31" s="39" t="s">
        <v>15</v>
      </c>
      <c r="H31" s="194" t="s">
        <v>16</v>
      </c>
      <c r="I31" s="194"/>
      <c r="J31" s="194" t="s">
        <v>17</v>
      </c>
      <c r="K31" s="194"/>
      <c r="M31" s="3"/>
    </row>
    <row r="32" spans="2:13" s="5" customFormat="1" ht="15" customHeight="1">
      <c r="B32" s="4"/>
      <c r="C32" s="224" t="s">
        <v>27</v>
      </c>
      <c r="D32" s="225"/>
      <c r="E32" s="225"/>
      <c r="F32" s="226"/>
      <c r="G32" s="40">
        <v>12</v>
      </c>
      <c r="H32" s="227">
        <f>[1]Insumos!D90</f>
        <v>14</v>
      </c>
      <c r="I32" s="228"/>
      <c r="J32" s="227">
        <f t="shared" ref="J32:J38" si="1">ROUND(G32*H32,2)</f>
        <v>168</v>
      </c>
      <c r="K32" s="228"/>
      <c r="M32" s="3"/>
    </row>
    <row r="33" spans="2:22" s="5" customFormat="1" ht="15" customHeight="1">
      <c r="B33" s="4"/>
      <c r="C33" s="224" t="s">
        <v>28</v>
      </c>
      <c r="D33" s="225"/>
      <c r="E33" s="225"/>
      <c r="F33" s="226"/>
      <c r="G33" s="40">
        <v>12</v>
      </c>
      <c r="H33" s="227">
        <f>[1]Insumos!D91</f>
        <v>24</v>
      </c>
      <c r="I33" s="228"/>
      <c r="J33" s="227">
        <f t="shared" si="1"/>
        <v>288</v>
      </c>
      <c r="K33" s="228"/>
      <c r="M33" s="3"/>
    </row>
    <row r="34" spans="2:22" s="5" customFormat="1" ht="15" customHeight="1">
      <c r="B34" s="4"/>
      <c r="C34" s="224" t="s">
        <v>20</v>
      </c>
      <c r="D34" s="225"/>
      <c r="E34" s="225"/>
      <c r="F34" s="226"/>
      <c r="G34" s="40">
        <v>4</v>
      </c>
      <c r="H34" s="227">
        <f>[1]Insumos!D92</f>
        <v>5.5</v>
      </c>
      <c r="I34" s="228"/>
      <c r="J34" s="227">
        <f t="shared" si="1"/>
        <v>22</v>
      </c>
      <c r="K34" s="228"/>
      <c r="M34" s="3"/>
    </row>
    <row r="35" spans="2:22" s="5" customFormat="1" ht="15" customHeight="1">
      <c r="B35" s="4"/>
      <c r="C35" s="224" t="s">
        <v>21</v>
      </c>
      <c r="D35" s="225"/>
      <c r="E35" s="225"/>
      <c r="F35" s="226"/>
      <c r="G35" s="40">
        <v>3</v>
      </c>
      <c r="H35" s="227">
        <f>[1]Insumos!D93</f>
        <v>32.5</v>
      </c>
      <c r="I35" s="228"/>
      <c r="J35" s="227">
        <f t="shared" si="1"/>
        <v>97.5</v>
      </c>
      <c r="K35" s="228"/>
      <c r="M35" s="3"/>
    </row>
    <row r="36" spans="2:22" s="5" customFormat="1" ht="15" customHeight="1">
      <c r="B36" s="4"/>
      <c r="C36" s="224" t="s">
        <v>22</v>
      </c>
      <c r="D36" s="225"/>
      <c r="E36" s="225"/>
      <c r="F36" s="226"/>
      <c r="G36" s="40">
        <v>2</v>
      </c>
      <c r="H36" s="227">
        <f>[1]Insumos!D94</f>
        <v>14.74</v>
      </c>
      <c r="I36" s="228"/>
      <c r="J36" s="227">
        <f t="shared" si="1"/>
        <v>29.48</v>
      </c>
      <c r="K36" s="228"/>
      <c r="M36" s="3"/>
    </row>
    <row r="37" spans="2:22" s="5" customFormat="1" ht="15" customHeight="1">
      <c r="B37" s="4"/>
      <c r="C37" s="224" t="s">
        <v>29</v>
      </c>
      <c r="D37" s="225"/>
      <c r="E37" s="225"/>
      <c r="F37" s="226"/>
      <c r="G37" s="40">
        <v>12</v>
      </c>
      <c r="H37" s="227">
        <f>[1]Insumos!D98</f>
        <v>7.9</v>
      </c>
      <c r="I37" s="228"/>
      <c r="J37" s="227">
        <f t="shared" si="1"/>
        <v>94.8</v>
      </c>
      <c r="K37" s="228"/>
      <c r="M37" s="3"/>
    </row>
    <row r="38" spans="2:22" s="5" customFormat="1" ht="15" customHeight="1">
      <c r="B38" s="4"/>
      <c r="C38" s="224" t="s">
        <v>23</v>
      </c>
      <c r="D38" s="225"/>
      <c r="E38" s="225"/>
      <c r="F38" s="226"/>
      <c r="G38" s="40">
        <v>12</v>
      </c>
      <c r="H38" s="227">
        <f>[1]Insumos!D96</f>
        <v>10.3</v>
      </c>
      <c r="I38" s="228"/>
      <c r="J38" s="227">
        <f t="shared" si="1"/>
        <v>123.6</v>
      </c>
      <c r="K38" s="228"/>
      <c r="M38" s="3"/>
    </row>
    <row r="39" spans="2:22" s="5" customFormat="1" ht="15" customHeight="1">
      <c r="B39" s="4"/>
      <c r="C39" s="224" t="s">
        <v>24</v>
      </c>
      <c r="D39" s="225"/>
      <c r="E39" s="225"/>
      <c r="F39" s="225"/>
      <c r="G39" s="225"/>
      <c r="H39" s="225"/>
      <c r="I39" s="226"/>
      <c r="J39" s="229">
        <f>SUM(J32:K38)</f>
        <v>823.38</v>
      </c>
      <c r="K39" s="230"/>
      <c r="M39" s="3"/>
    </row>
    <row r="40" spans="2:22" s="5" customFormat="1" ht="15" customHeight="1">
      <c r="B40" s="4"/>
      <c r="C40" s="231" t="s">
        <v>25</v>
      </c>
      <c r="D40" s="232"/>
      <c r="E40" s="232"/>
      <c r="F40" s="232"/>
      <c r="G40" s="232"/>
      <c r="H40" s="232"/>
      <c r="I40" s="233"/>
      <c r="J40" s="205">
        <f>ROUND(J39/12,2)</f>
        <v>68.62</v>
      </c>
      <c r="K40" s="206"/>
      <c r="M40" s="3"/>
    </row>
    <row r="41" spans="2:22" s="5" customFormat="1" ht="15" customHeight="1">
      <c r="B41" s="4"/>
      <c r="C41" s="3"/>
      <c r="E41" s="3"/>
      <c r="G41" s="3"/>
      <c r="I41" s="3"/>
      <c r="K41" s="3"/>
      <c r="M41" s="3"/>
    </row>
    <row r="42" spans="2:22" s="5" customFormat="1" ht="15" customHeight="1">
      <c r="B42" s="4"/>
      <c r="C42" s="234" t="s">
        <v>30</v>
      </c>
      <c r="D42" s="235"/>
      <c r="E42" s="235"/>
      <c r="F42" s="235"/>
      <c r="G42" s="235"/>
      <c r="H42" s="235"/>
      <c r="I42" s="236"/>
      <c r="J42" s="42"/>
      <c r="K42" s="3"/>
      <c r="M42" s="3"/>
      <c r="O42" s="3"/>
      <c r="P42" s="3"/>
      <c r="Q42" s="3"/>
      <c r="R42" s="3"/>
      <c r="S42" s="3"/>
      <c r="T42" s="3"/>
      <c r="U42" s="3"/>
      <c r="V42" s="3"/>
    </row>
    <row r="43" spans="2:22" s="5" customFormat="1" ht="15" customHeight="1">
      <c r="B43" s="4"/>
      <c r="C43" s="26" t="s">
        <v>31</v>
      </c>
      <c r="D43" s="43"/>
      <c r="E43" s="44">
        <v>1</v>
      </c>
      <c r="F43" s="43" t="s">
        <v>32</v>
      </c>
      <c r="G43" s="45">
        <v>1070</v>
      </c>
      <c r="H43" s="43" t="s">
        <v>33</v>
      </c>
      <c r="I43" s="46">
        <f>ROUND(E43*G43,2)</f>
        <v>1070</v>
      </c>
      <c r="K43" s="3"/>
      <c r="M43" s="3"/>
      <c r="O43" s="3"/>
      <c r="P43" s="3"/>
      <c r="Q43" s="3"/>
      <c r="R43" s="3"/>
      <c r="S43" s="3"/>
      <c r="T43" s="3"/>
      <c r="U43" s="3"/>
      <c r="V43" s="3"/>
    </row>
    <row r="44" spans="2:22" s="5" customFormat="1" ht="15" hidden="1" customHeight="1">
      <c r="B44" s="4"/>
      <c r="C44" s="47" t="s">
        <v>34</v>
      </c>
      <c r="D44" s="48"/>
      <c r="E44" s="49">
        <v>0</v>
      </c>
      <c r="F44" s="48" t="s">
        <v>32</v>
      </c>
      <c r="G44" s="50">
        <f>[1]Insumos!D26</f>
        <v>937</v>
      </c>
      <c r="H44" s="48" t="s">
        <v>33</v>
      </c>
      <c r="I44" s="51">
        <f>ROUND(E44*G44,2)</f>
        <v>0</v>
      </c>
      <c r="K44" s="3"/>
      <c r="M44" s="3"/>
      <c r="O44" s="3"/>
      <c r="P44" s="3"/>
      <c r="Q44" s="3"/>
      <c r="R44" s="3"/>
      <c r="S44" s="3"/>
      <c r="T44" s="3"/>
      <c r="U44" s="3"/>
      <c r="V44" s="3"/>
    </row>
    <row r="45" spans="2:22" s="5" customFormat="1" ht="15" customHeight="1">
      <c r="B45" s="4"/>
      <c r="C45" s="26" t="s">
        <v>35</v>
      </c>
      <c r="D45" s="43"/>
      <c r="E45" s="52">
        <f>'[1]3.2 CAPINA MECANIZADA '!E63</f>
        <v>0.81910000000000005</v>
      </c>
      <c r="F45" s="43" t="s">
        <v>32</v>
      </c>
      <c r="G45" s="53">
        <f>SUM(I43:I44)</f>
        <v>1070</v>
      </c>
      <c r="H45" s="43" t="s">
        <v>33</v>
      </c>
      <c r="I45" s="46">
        <f>ROUND(E45*G45,2)</f>
        <v>876.44</v>
      </c>
      <c r="J45" s="48"/>
      <c r="K45" s="3"/>
      <c r="M45" s="3"/>
      <c r="O45" s="3"/>
      <c r="P45" s="3"/>
      <c r="Q45" s="3"/>
      <c r="R45" s="3"/>
      <c r="S45" s="3"/>
      <c r="T45" s="3"/>
      <c r="U45" s="3"/>
      <c r="V45" s="3"/>
    </row>
    <row r="46" spans="2:22" s="5" customFormat="1" ht="15" customHeight="1">
      <c r="B46" s="4"/>
      <c r="C46" s="54" t="s">
        <v>36</v>
      </c>
      <c r="D46" s="48"/>
      <c r="E46" s="55"/>
      <c r="F46" s="48"/>
      <c r="G46" s="56"/>
      <c r="H46" s="48"/>
      <c r="I46" s="57">
        <f>SUM(I43:I45)</f>
        <v>1946.44</v>
      </c>
      <c r="J46" s="48"/>
      <c r="K46" s="3"/>
      <c r="M46" s="3"/>
      <c r="O46" s="3"/>
      <c r="P46" s="3"/>
      <c r="Q46" s="3"/>
      <c r="R46" s="3"/>
      <c r="S46" s="3"/>
      <c r="T46" s="3"/>
      <c r="U46" s="3"/>
      <c r="V46" s="3"/>
    </row>
    <row r="47" spans="2:22" s="5" customFormat="1" ht="15" customHeight="1">
      <c r="B47" s="4"/>
      <c r="C47" s="26" t="s">
        <v>37</v>
      </c>
      <c r="D47" s="43"/>
      <c r="E47" s="58">
        <v>26</v>
      </c>
      <c r="F47" s="43" t="s">
        <v>32</v>
      </c>
      <c r="G47" s="59">
        <v>12.6</v>
      </c>
      <c r="H47" s="43" t="s">
        <v>33</v>
      </c>
      <c r="I47" s="46">
        <f t="shared" ref="I47:I52" si="2">ROUND(E47*G47,2)</f>
        <v>327.60000000000002</v>
      </c>
      <c r="J47" s="48"/>
      <c r="K47" s="3"/>
      <c r="M47" s="3"/>
      <c r="O47" s="3"/>
      <c r="P47" s="3"/>
      <c r="Q47" s="3"/>
      <c r="R47" s="3"/>
      <c r="S47" s="3"/>
      <c r="T47" s="3"/>
      <c r="U47" s="3"/>
      <c r="V47" s="3"/>
    </row>
    <row r="48" spans="2:22" ht="15" customHeight="1">
      <c r="C48" s="47" t="s">
        <v>38</v>
      </c>
      <c r="D48" s="48"/>
      <c r="E48" s="60">
        <v>1</v>
      </c>
      <c r="F48" s="48" t="s">
        <v>32</v>
      </c>
      <c r="G48" s="56">
        <v>155.06</v>
      </c>
      <c r="H48" s="48" t="s">
        <v>33</v>
      </c>
      <c r="I48" s="51">
        <f t="shared" si="2"/>
        <v>155.06</v>
      </c>
      <c r="J48" s="48"/>
    </row>
    <row r="49" spans="2:22" ht="15" customHeight="1">
      <c r="C49" s="26" t="s">
        <v>39</v>
      </c>
      <c r="D49" s="43"/>
      <c r="E49" s="44">
        <v>1</v>
      </c>
      <c r="F49" s="43" t="s">
        <v>32</v>
      </c>
      <c r="G49" s="59">
        <f>G48/12</f>
        <v>12.921666666666667</v>
      </c>
      <c r="H49" s="43" t="s">
        <v>33</v>
      </c>
      <c r="I49" s="46">
        <f t="shared" si="2"/>
        <v>12.92</v>
      </c>
      <c r="J49" s="61"/>
    </row>
    <row r="50" spans="2:22" ht="15" customHeight="1">
      <c r="C50" s="62" t="s">
        <v>40</v>
      </c>
      <c r="D50" s="48"/>
      <c r="E50" s="60">
        <f>E43</f>
        <v>1</v>
      </c>
      <c r="F50" s="48" t="s">
        <v>32</v>
      </c>
      <c r="G50" s="56">
        <v>50</v>
      </c>
      <c r="H50" s="48" t="s">
        <v>33</v>
      </c>
      <c r="I50" s="51">
        <f t="shared" si="2"/>
        <v>50</v>
      </c>
      <c r="J50" s="48"/>
    </row>
    <row r="51" spans="2:22" ht="15" customHeight="1">
      <c r="C51" s="26" t="s">
        <v>41</v>
      </c>
      <c r="D51" s="43"/>
      <c r="E51" s="44">
        <v>1</v>
      </c>
      <c r="F51" s="43" t="s">
        <v>32</v>
      </c>
      <c r="G51" s="59">
        <v>21.28</v>
      </c>
      <c r="H51" s="43" t="s">
        <v>33</v>
      </c>
      <c r="I51" s="46">
        <f t="shared" si="2"/>
        <v>21.28</v>
      </c>
      <c r="J51" s="48"/>
    </row>
    <row r="52" spans="2:22" ht="15" customHeight="1">
      <c r="C52" s="47" t="s">
        <v>42</v>
      </c>
      <c r="D52" s="48"/>
      <c r="E52" s="60">
        <v>1</v>
      </c>
      <c r="F52" s="48" t="s">
        <v>32</v>
      </c>
      <c r="G52" s="56">
        <v>7.6</v>
      </c>
      <c r="H52" s="48" t="s">
        <v>33</v>
      </c>
      <c r="I52" s="51">
        <f t="shared" si="2"/>
        <v>7.6</v>
      </c>
      <c r="J52" s="48"/>
    </row>
    <row r="53" spans="2:22" ht="15" customHeight="1">
      <c r="C53" s="63" t="s">
        <v>43</v>
      </c>
      <c r="D53" s="43"/>
      <c r="E53" s="58">
        <f>2*E47</f>
        <v>52</v>
      </c>
      <c r="F53" s="43" t="s">
        <v>32</v>
      </c>
      <c r="G53" s="59">
        <v>3.2</v>
      </c>
      <c r="H53" s="43" t="s">
        <v>33</v>
      </c>
      <c r="I53" s="46">
        <f>IF(G43*6%&lt;E53*G53,ROUND(E53*G53,2)-6%*G43,0)</f>
        <v>102.2</v>
      </c>
      <c r="J53" s="33"/>
    </row>
    <row r="54" spans="2:22" ht="15" customHeight="1">
      <c r="C54" s="47" t="s">
        <v>44</v>
      </c>
      <c r="D54" s="48"/>
      <c r="E54" s="64">
        <f>E43</f>
        <v>1</v>
      </c>
      <c r="F54" s="48" t="s">
        <v>32</v>
      </c>
      <c r="G54" s="56">
        <f>J40</f>
        <v>68.62</v>
      </c>
      <c r="H54" s="48" t="s">
        <v>33</v>
      </c>
      <c r="I54" s="51">
        <f>ROUND(E54*G54,2)</f>
        <v>68.62</v>
      </c>
      <c r="J54" s="48"/>
    </row>
    <row r="55" spans="2:22" ht="15" customHeight="1">
      <c r="C55" s="65" t="s">
        <v>45</v>
      </c>
      <c r="D55" s="66"/>
      <c r="E55" s="67"/>
      <c r="F55" s="66"/>
      <c r="G55" s="67"/>
      <c r="H55" s="66"/>
      <c r="I55" s="68">
        <f>SUM(I46:I54)</f>
        <v>2691.72</v>
      </c>
      <c r="J55" s="69"/>
    </row>
    <row r="56" spans="2:22" ht="15" customHeight="1">
      <c r="C56" s="70"/>
      <c r="D56" s="69"/>
      <c r="E56" s="70"/>
      <c r="F56" s="69"/>
      <c r="G56" s="70"/>
      <c r="H56" s="69"/>
      <c r="I56" s="71"/>
      <c r="J56" s="69"/>
    </row>
    <row r="57" spans="2:22" s="5" customFormat="1" ht="15" hidden="1" customHeight="1">
      <c r="B57" s="4"/>
      <c r="C57" s="234" t="s">
        <v>46</v>
      </c>
      <c r="D57" s="235"/>
      <c r="E57" s="235"/>
      <c r="F57" s="235"/>
      <c r="G57" s="235"/>
      <c r="H57" s="235"/>
      <c r="I57" s="236"/>
      <c r="J57" s="42"/>
      <c r="K57" s="3"/>
      <c r="M57" s="3"/>
      <c r="O57" s="3"/>
      <c r="P57" s="3"/>
      <c r="Q57" s="3"/>
      <c r="R57" s="3"/>
      <c r="S57" s="3"/>
      <c r="T57" s="3"/>
      <c r="U57" s="3"/>
      <c r="V57" s="3"/>
    </row>
    <row r="58" spans="2:22" s="5" customFormat="1" ht="15" hidden="1" customHeight="1">
      <c r="B58" s="4"/>
      <c r="C58" s="26" t="s">
        <v>31</v>
      </c>
      <c r="D58" s="43"/>
      <c r="E58" s="44">
        <v>1</v>
      </c>
      <c r="F58" s="43" t="s">
        <v>32</v>
      </c>
      <c r="G58" s="45">
        <v>1047.2</v>
      </c>
      <c r="H58" s="43" t="s">
        <v>33</v>
      </c>
      <c r="I58" s="46">
        <f>ROUND(E58*G58,2)</f>
        <v>1047.2</v>
      </c>
      <c r="K58" s="3"/>
      <c r="M58" s="3"/>
      <c r="O58" s="3"/>
      <c r="P58" s="3"/>
      <c r="Q58" s="3"/>
      <c r="R58" s="3"/>
      <c r="S58" s="3"/>
      <c r="T58" s="3"/>
      <c r="U58" s="3"/>
      <c r="V58" s="3"/>
    </row>
    <row r="59" spans="2:22" s="5" customFormat="1" ht="15" hidden="1" customHeight="1">
      <c r="B59" s="4"/>
      <c r="C59" s="47" t="s">
        <v>34</v>
      </c>
      <c r="D59" s="48"/>
      <c r="E59" s="49">
        <v>0</v>
      </c>
      <c r="F59" s="48" t="s">
        <v>32</v>
      </c>
      <c r="G59" s="50">
        <f>[1]Insumos!D41</f>
        <v>5890</v>
      </c>
      <c r="H59" s="48" t="s">
        <v>33</v>
      </c>
      <c r="I59" s="51">
        <f>ROUND(E59*G59,2)</f>
        <v>0</v>
      </c>
      <c r="K59" s="3"/>
      <c r="M59" s="3"/>
      <c r="O59" s="3"/>
      <c r="P59" s="3"/>
      <c r="Q59" s="3"/>
      <c r="R59" s="3"/>
      <c r="S59" s="3"/>
      <c r="T59" s="3"/>
      <c r="U59" s="3"/>
      <c r="V59" s="3"/>
    </row>
    <row r="60" spans="2:22" s="72" customFormat="1" ht="15" hidden="1" customHeight="1">
      <c r="B60" s="73"/>
      <c r="C60" s="26" t="s">
        <v>47</v>
      </c>
      <c r="D60" s="74"/>
      <c r="E60" s="75">
        <f>4.4*26</f>
        <v>114.4</v>
      </c>
      <c r="F60" s="43" t="s">
        <v>32</v>
      </c>
      <c r="G60" s="45">
        <f>(G58/220)*0.2</f>
        <v>0.95199999999999996</v>
      </c>
      <c r="H60" s="43" t="s">
        <v>33</v>
      </c>
      <c r="I60" s="46">
        <f>ROUND(E60*G60,2)</f>
        <v>108.91</v>
      </c>
      <c r="J60" s="76"/>
      <c r="L60" s="76"/>
      <c r="N60" s="76"/>
    </row>
    <row r="61" spans="2:22" s="5" customFormat="1" ht="15" hidden="1" customHeight="1">
      <c r="B61" s="4"/>
      <c r="C61" s="26" t="s">
        <v>35</v>
      </c>
      <c r="D61" s="43"/>
      <c r="E61" s="52">
        <f>E45</f>
        <v>0.81910000000000005</v>
      </c>
      <c r="F61" s="43" t="s">
        <v>32</v>
      </c>
      <c r="G61" s="53">
        <f>SUM(I58:I59)</f>
        <v>1047.2</v>
      </c>
      <c r="H61" s="43" t="s">
        <v>33</v>
      </c>
      <c r="I61" s="46">
        <f>ROUND(E61*G61,2)</f>
        <v>857.76</v>
      </c>
      <c r="J61" s="48"/>
      <c r="K61" s="3"/>
      <c r="M61" s="3"/>
      <c r="O61" s="3"/>
      <c r="P61" s="3"/>
      <c r="Q61" s="3"/>
      <c r="R61" s="3"/>
      <c r="S61" s="3"/>
      <c r="T61" s="3"/>
      <c r="U61" s="3"/>
      <c r="V61" s="3"/>
    </row>
    <row r="62" spans="2:22" s="5" customFormat="1" ht="15" hidden="1" customHeight="1">
      <c r="B62" s="4"/>
      <c r="C62" s="54" t="s">
        <v>36</v>
      </c>
      <c r="D62" s="48"/>
      <c r="E62" s="55"/>
      <c r="F62" s="48"/>
      <c r="G62" s="56"/>
      <c r="H62" s="48"/>
      <c r="I62" s="57">
        <f>SUM(I58:I61)</f>
        <v>2013.8700000000001</v>
      </c>
      <c r="J62" s="48"/>
      <c r="K62" s="3"/>
      <c r="M62" s="3"/>
      <c r="O62" s="3"/>
      <c r="P62" s="3"/>
      <c r="Q62" s="3"/>
      <c r="R62" s="3"/>
      <c r="S62" s="3"/>
      <c r="T62" s="3"/>
      <c r="U62" s="3"/>
      <c r="V62" s="3"/>
    </row>
    <row r="63" spans="2:22" s="5" customFormat="1" ht="15" hidden="1" customHeight="1">
      <c r="B63" s="4"/>
      <c r="C63" s="26" t="s">
        <v>37</v>
      </c>
      <c r="D63" s="43"/>
      <c r="E63" s="58">
        <v>26</v>
      </c>
      <c r="F63" s="43" t="s">
        <v>32</v>
      </c>
      <c r="G63" s="59">
        <f>G47</f>
        <v>12.6</v>
      </c>
      <c r="H63" s="43" t="s">
        <v>33</v>
      </c>
      <c r="I63" s="46">
        <f t="shared" ref="I63:I68" si="3">ROUND(E63*G63,2)</f>
        <v>327.60000000000002</v>
      </c>
      <c r="J63" s="48"/>
      <c r="K63" s="3"/>
      <c r="M63" s="3"/>
      <c r="O63" s="3"/>
      <c r="P63" s="3"/>
      <c r="Q63" s="3"/>
      <c r="R63" s="3"/>
      <c r="S63" s="3"/>
      <c r="T63" s="3"/>
      <c r="U63" s="3"/>
      <c r="V63" s="3"/>
    </row>
    <row r="64" spans="2:22" ht="15" hidden="1" customHeight="1">
      <c r="C64" s="47" t="s">
        <v>38</v>
      </c>
      <c r="D64" s="48"/>
      <c r="E64" s="60">
        <v>1</v>
      </c>
      <c r="F64" s="48" t="s">
        <v>32</v>
      </c>
      <c r="G64" s="56">
        <f>G48</f>
        <v>155.06</v>
      </c>
      <c r="H64" s="48" t="s">
        <v>33</v>
      </c>
      <c r="I64" s="51">
        <f t="shared" si="3"/>
        <v>155.06</v>
      </c>
      <c r="J64" s="48"/>
    </row>
    <row r="65" spans="3:10" ht="15" hidden="1" customHeight="1">
      <c r="C65" s="26" t="s">
        <v>39</v>
      </c>
      <c r="D65" s="43"/>
      <c r="E65" s="44">
        <v>1</v>
      </c>
      <c r="F65" s="43" t="s">
        <v>32</v>
      </c>
      <c r="G65" s="59">
        <f>G64/12</f>
        <v>12.921666666666667</v>
      </c>
      <c r="H65" s="43" t="s">
        <v>33</v>
      </c>
      <c r="I65" s="46">
        <f t="shared" si="3"/>
        <v>12.92</v>
      </c>
      <c r="J65" s="61"/>
    </row>
    <row r="66" spans="3:10" ht="15" hidden="1" customHeight="1">
      <c r="C66" s="62" t="s">
        <v>40</v>
      </c>
      <c r="D66" s="48"/>
      <c r="E66" s="60">
        <f>E58</f>
        <v>1</v>
      </c>
      <c r="F66" s="48" t="s">
        <v>32</v>
      </c>
      <c r="G66" s="56">
        <f>G50</f>
        <v>50</v>
      </c>
      <c r="H66" s="48" t="s">
        <v>33</v>
      </c>
      <c r="I66" s="51">
        <f t="shared" si="3"/>
        <v>50</v>
      </c>
      <c r="J66" s="48"/>
    </row>
    <row r="67" spans="3:10" ht="15" hidden="1" customHeight="1">
      <c r="C67" s="26" t="s">
        <v>41</v>
      </c>
      <c r="D67" s="43"/>
      <c r="E67" s="44">
        <v>1</v>
      </c>
      <c r="F67" s="43" t="s">
        <v>32</v>
      </c>
      <c r="G67" s="59">
        <f>G51</f>
        <v>21.28</v>
      </c>
      <c r="H67" s="43" t="s">
        <v>33</v>
      </c>
      <c r="I67" s="46">
        <f t="shared" si="3"/>
        <v>21.28</v>
      </c>
      <c r="J67" s="48"/>
    </row>
    <row r="68" spans="3:10" ht="15" hidden="1" customHeight="1">
      <c r="C68" s="47" t="s">
        <v>42</v>
      </c>
      <c r="D68" s="48"/>
      <c r="E68" s="60">
        <v>1</v>
      </c>
      <c r="F68" s="48" t="s">
        <v>32</v>
      </c>
      <c r="G68" s="56">
        <f>G52</f>
        <v>7.6</v>
      </c>
      <c r="H68" s="48" t="s">
        <v>33</v>
      </c>
      <c r="I68" s="51">
        <f t="shared" si="3"/>
        <v>7.6</v>
      </c>
      <c r="J68" s="48"/>
    </row>
    <row r="69" spans="3:10" ht="15" hidden="1" customHeight="1">
      <c r="C69" s="63" t="s">
        <v>43</v>
      </c>
      <c r="D69" s="43"/>
      <c r="E69" s="58">
        <f>2*E63</f>
        <v>52</v>
      </c>
      <c r="F69" s="43" t="s">
        <v>32</v>
      </c>
      <c r="G69" s="59">
        <f>G53</f>
        <v>3.2</v>
      </c>
      <c r="H69" s="43" t="s">
        <v>33</v>
      </c>
      <c r="I69" s="46">
        <f>IF(G58*6%&lt;E69*G69,ROUND(E69*G69,2)-6%*G58,0)</f>
        <v>103.56800000000001</v>
      </c>
      <c r="J69" s="33"/>
    </row>
    <row r="70" spans="3:10" ht="15" hidden="1" customHeight="1">
      <c r="C70" s="47" t="s">
        <v>44</v>
      </c>
      <c r="D70" s="48"/>
      <c r="E70" s="64">
        <f>E58</f>
        <v>1</v>
      </c>
      <c r="F70" s="48" t="s">
        <v>32</v>
      </c>
      <c r="G70" s="56">
        <f>G54</f>
        <v>68.62</v>
      </c>
      <c r="H70" s="48" t="s">
        <v>33</v>
      </c>
      <c r="I70" s="51">
        <f>ROUND(E70*G70,2)</f>
        <v>68.62</v>
      </c>
      <c r="J70" s="48"/>
    </row>
    <row r="71" spans="3:10" ht="15" hidden="1" customHeight="1">
      <c r="C71" s="65" t="s">
        <v>45</v>
      </c>
      <c r="D71" s="66"/>
      <c r="E71" s="67"/>
      <c r="F71" s="66"/>
      <c r="G71" s="67"/>
      <c r="H71" s="66"/>
      <c r="I71" s="68">
        <f>SUM(I62:I70)</f>
        <v>2760.5180000000005</v>
      </c>
      <c r="J71" s="69"/>
    </row>
    <row r="72" spans="3:10" ht="15" hidden="1" customHeight="1">
      <c r="C72" s="70"/>
      <c r="D72" s="69"/>
      <c r="E72" s="70"/>
      <c r="F72" s="69"/>
      <c r="G72" s="70"/>
      <c r="H72" s="69"/>
      <c r="I72" s="71"/>
      <c r="J72" s="69"/>
    </row>
    <row r="73" spans="3:10" ht="15" customHeight="1">
      <c r="I73" s="77"/>
    </row>
    <row r="74" spans="3:10" ht="15" customHeight="1">
      <c r="C74" s="218" t="s">
        <v>48</v>
      </c>
      <c r="D74" s="219"/>
      <c r="E74" s="219"/>
      <c r="F74" s="219"/>
      <c r="G74" s="219"/>
      <c r="H74" s="219"/>
      <c r="I74" s="220"/>
    </row>
    <row r="75" spans="3:10" ht="15" customHeight="1">
      <c r="C75" s="47" t="s">
        <v>31</v>
      </c>
      <c r="D75" s="48"/>
      <c r="E75" s="60">
        <v>1</v>
      </c>
      <c r="F75" s="48" t="s">
        <v>32</v>
      </c>
      <c r="G75" s="50">
        <v>1621</v>
      </c>
      <c r="H75" s="48" t="s">
        <v>33</v>
      </c>
      <c r="I75" s="51">
        <f t="shared" ref="I75:I80" si="4">ROUND(E75*G75,2)</f>
        <v>1621</v>
      </c>
    </row>
    <row r="76" spans="3:10" ht="15" hidden="1" customHeight="1">
      <c r="C76" s="26" t="s">
        <v>49</v>
      </c>
      <c r="D76" s="43"/>
      <c r="E76" s="78">
        <v>0</v>
      </c>
      <c r="F76" s="43" t="s">
        <v>32</v>
      </c>
      <c r="G76" s="45">
        <f>G44</f>
        <v>937</v>
      </c>
      <c r="H76" s="43" t="s">
        <v>33</v>
      </c>
      <c r="I76" s="46">
        <f t="shared" si="4"/>
        <v>0</v>
      </c>
    </row>
    <row r="77" spans="3:10" ht="15" hidden="1" customHeight="1">
      <c r="C77" s="47" t="s">
        <v>50</v>
      </c>
      <c r="D77" s="48"/>
      <c r="E77" s="79">
        <v>0</v>
      </c>
      <c r="F77" s="48" t="s">
        <v>32</v>
      </c>
      <c r="G77" s="50">
        <f>ROUND(G75/220*1.5,2)</f>
        <v>11.05</v>
      </c>
      <c r="H77" s="48" t="s">
        <v>33</v>
      </c>
      <c r="I77" s="51">
        <f t="shared" si="4"/>
        <v>0</v>
      </c>
    </row>
    <row r="78" spans="3:10" ht="15" hidden="1" customHeight="1">
      <c r="C78" s="47" t="s">
        <v>51</v>
      </c>
      <c r="D78" s="48"/>
      <c r="E78" s="79">
        <v>0</v>
      </c>
      <c r="F78" s="48" t="s">
        <v>32</v>
      </c>
      <c r="G78" s="50">
        <f>ROUND((G75/220)*2,2)</f>
        <v>14.74</v>
      </c>
      <c r="H78" s="48" t="s">
        <v>33</v>
      </c>
      <c r="I78" s="51">
        <f t="shared" si="4"/>
        <v>0</v>
      </c>
    </row>
    <row r="79" spans="3:10" ht="15" hidden="1" customHeight="1">
      <c r="C79" s="47" t="s">
        <v>47</v>
      </c>
      <c r="D79" s="48"/>
      <c r="E79" s="79">
        <v>0</v>
      </c>
      <c r="F79" s="48" t="s">
        <v>32</v>
      </c>
      <c r="G79" s="50">
        <f>(G75/220)*0.2</f>
        <v>1.4736363636363636</v>
      </c>
      <c r="H79" s="48" t="s">
        <v>33</v>
      </c>
      <c r="I79" s="51">
        <f t="shared" si="4"/>
        <v>0</v>
      </c>
    </row>
    <row r="80" spans="3:10" ht="15" customHeight="1">
      <c r="C80" s="26" t="s">
        <v>35</v>
      </c>
      <c r="D80" s="43"/>
      <c r="E80" s="52">
        <f>E45</f>
        <v>0.81910000000000005</v>
      </c>
      <c r="F80" s="43" t="s">
        <v>32</v>
      </c>
      <c r="G80" s="53">
        <f>SUM(I75:I78)</f>
        <v>1621</v>
      </c>
      <c r="H80" s="43" t="s">
        <v>33</v>
      </c>
      <c r="I80" s="46">
        <f t="shared" si="4"/>
        <v>1327.76</v>
      </c>
      <c r="J80" s="48"/>
    </row>
    <row r="81" spans="1:10" ht="15" customHeight="1">
      <c r="C81" s="54" t="s">
        <v>36</v>
      </c>
      <c r="D81" s="48"/>
      <c r="E81" s="55"/>
      <c r="F81" s="48"/>
      <c r="G81" s="56"/>
      <c r="H81" s="48"/>
      <c r="I81" s="57">
        <f>SUM(I75:I80)</f>
        <v>2948.76</v>
      </c>
      <c r="J81" s="48"/>
    </row>
    <row r="82" spans="1:10" ht="15" customHeight="1">
      <c r="C82" s="26" t="s">
        <v>37</v>
      </c>
      <c r="D82" s="43"/>
      <c r="E82" s="58">
        <f>'[1]7 ADM LOCAL'!G21</f>
        <v>26</v>
      </c>
      <c r="F82" s="43" t="s">
        <v>32</v>
      </c>
      <c r="G82" s="59">
        <v>12.6</v>
      </c>
      <c r="H82" s="43" t="s">
        <v>33</v>
      </c>
      <c r="I82" s="46">
        <f t="shared" ref="I82:I87" si="5">ROUND(E82*G82,2)</f>
        <v>327.60000000000002</v>
      </c>
      <c r="J82" s="48"/>
    </row>
    <row r="83" spans="1:10" ht="15" customHeight="1">
      <c r="C83" s="47" t="s">
        <v>38</v>
      </c>
      <c r="D83" s="48"/>
      <c r="E83" s="60">
        <v>1</v>
      </c>
      <c r="F83" s="48" t="s">
        <v>32</v>
      </c>
      <c r="G83" s="56">
        <v>155.06</v>
      </c>
      <c r="H83" s="48" t="s">
        <v>33</v>
      </c>
      <c r="I83" s="51">
        <f t="shared" si="5"/>
        <v>155.06</v>
      </c>
      <c r="J83" s="48"/>
    </row>
    <row r="84" spans="1:10" ht="15" customHeight="1">
      <c r="C84" s="26" t="str">
        <f>C49</f>
        <v>Cesta de Natal (1/12)</v>
      </c>
      <c r="D84" s="43"/>
      <c r="E84" s="44">
        <v>1</v>
      </c>
      <c r="F84" s="43" t="s">
        <v>32</v>
      </c>
      <c r="G84" s="59">
        <f>G83/12</f>
        <v>12.921666666666667</v>
      </c>
      <c r="H84" s="43" t="s">
        <v>33</v>
      </c>
      <c r="I84" s="46">
        <f t="shared" si="5"/>
        <v>12.92</v>
      </c>
      <c r="J84" s="61"/>
    </row>
    <row r="85" spans="1:10" ht="15" customHeight="1">
      <c r="C85" s="26" t="str">
        <f>C102</f>
        <v>Plano Odontológico</v>
      </c>
      <c r="D85" s="43"/>
      <c r="E85" s="44">
        <v>1</v>
      </c>
      <c r="F85" s="43" t="s">
        <v>32</v>
      </c>
      <c r="G85" s="59">
        <f>G67</f>
        <v>21.28</v>
      </c>
      <c r="H85" s="43" t="s">
        <v>33</v>
      </c>
      <c r="I85" s="46">
        <f t="shared" si="5"/>
        <v>21.28</v>
      </c>
      <c r="J85" s="61"/>
    </row>
    <row r="86" spans="1:10" ht="15" customHeight="1">
      <c r="C86" s="63" t="str">
        <f>'[1]2.2 Coleta Dificil Acesso'!C68</f>
        <v>Ass.Médica (Ambulatórial)</v>
      </c>
      <c r="D86" s="43"/>
      <c r="E86" s="44">
        <v>1</v>
      </c>
      <c r="F86" s="43" t="s">
        <v>32</v>
      </c>
      <c r="G86" s="59">
        <v>50</v>
      </c>
      <c r="H86" s="43" t="s">
        <v>33</v>
      </c>
      <c r="I86" s="46">
        <f t="shared" si="5"/>
        <v>50</v>
      </c>
      <c r="J86" s="48"/>
    </row>
    <row r="87" spans="1:10" ht="15" customHeight="1">
      <c r="C87" s="47" t="s">
        <v>42</v>
      </c>
      <c r="D87" s="48"/>
      <c r="E87" s="60">
        <v>1</v>
      </c>
      <c r="F87" s="48" t="s">
        <v>32</v>
      </c>
      <c r="G87" s="80">
        <v>7.6</v>
      </c>
      <c r="H87" s="48" t="s">
        <v>33</v>
      </c>
      <c r="I87" s="51">
        <f t="shared" si="5"/>
        <v>7.6</v>
      </c>
      <c r="J87" s="48"/>
    </row>
    <row r="88" spans="1:10" ht="15" customHeight="1">
      <c r="C88" s="63" t="s">
        <v>43</v>
      </c>
      <c r="D88" s="43"/>
      <c r="E88" s="58">
        <f>2*E82</f>
        <v>52</v>
      </c>
      <c r="F88" s="43" t="s">
        <v>32</v>
      </c>
      <c r="G88" s="59">
        <f>G53</f>
        <v>3.2</v>
      </c>
      <c r="H88" s="43" t="s">
        <v>33</v>
      </c>
      <c r="I88" s="46">
        <f>IF(G75*6%&lt;E88*G88,ROUND(E88*G88,2)-6%*G75,0)</f>
        <v>69.140000000000015</v>
      </c>
      <c r="J88" s="33"/>
    </row>
    <row r="89" spans="1:10" ht="15" customHeight="1">
      <c r="C89" s="47" t="str">
        <f>C54</f>
        <v>Uniforme</v>
      </c>
      <c r="D89" s="48"/>
      <c r="E89" s="64">
        <f>E75</f>
        <v>1</v>
      </c>
      <c r="F89" s="48" t="s">
        <v>32</v>
      </c>
      <c r="G89" s="56">
        <f>J28</f>
        <v>32.17</v>
      </c>
      <c r="H89" s="48" t="s">
        <v>33</v>
      </c>
      <c r="I89" s="51">
        <f>ROUND(E89*G89,2)</f>
        <v>32.17</v>
      </c>
      <c r="J89" s="48"/>
    </row>
    <row r="90" spans="1:10" ht="15" customHeight="1">
      <c r="C90" s="65" t="s">
        <v>45</v>
      </c>
      <c r="D90" s="66"/>
      <c r="E90" s="67"/>
      <c r="F90" s="66"/>
      <c r="G90" s="67"/>
      <c r="H90" s="66"/>
      <c r="I90" s="68">
        <f>SUM(I81:I89)</f>
        <v>3624.53</v>
      </c>
      <c r="J90" s="69"/>
    </row>
    <row r="91" spans="1:10" ht="15" customHeight="1">
      <c r="A91" s="81"/>
      <c r="C91" s="70"/>
      <c r="D91" s="69"/>
      <c r="E91" s="70"/>
      <c r="F91" s="69"/>
      <c r="G91" s="70"/>
      <c r="H91" s="69"/>
      <c r="I91" s="71"/>
      <c r="J91" s="69"/>
    </row>
    <row r="92" spans="1:10" ht="15" hidden="1" customHeight="1">
      <c r="C92" s="218" t="s">
        <v>52</v>
      </c>
      <c r="D92" s="219"/>
      <c r="E92" s="219"/>
      <c r="F92" s="219"/>
      <c r="G92" s="219"/>
      <c r="H92" s="219"/>
      <c r="I92" s="220"/>
    </row>
    <row r="93" spans="1:10" ht="15" hidden="1" customHeight="1">
      <c r="C93" s="26" t="s">
        <v>31</v>
      </c>
      <c r="D93" s="43"/>
      <c r="E93" s="44">
        <v>1</v>
      </c>
      <c r="F93" s="43" t="s">
        <v>32</v>
      </c>
      <c r="G93" s="45">
        <f>G75</f>
        <v>1621</v>
      </c>
      <c r="H93" s="43" t="s">
        <v>33</v>
      </c>
      <c r="I93" s="46">
        <f t="shared" ref="I93:I98" si="6">ROUND(E93*G93,2)</f>
        <v>1621</v>
      </c>
    </row>
    <row r="94" spans="1:10" ht="15" hidden="1" customHeight="1">
      <c r="C94" s="26" t="s">
        <v>49</v>
      </c>
      <c r="D94" s="43"/>
      <c r="E94" s="78">
        <v>0</v>
      </c>
      <c r="F94" s="43" t="s">
        <v>32</v>
      </c>
      <c r="G94" s="45">
        <f>G62</f>
        <v>0</v>
      </c>
      <c r="H94" s="43" t="s">
        <v>33</v>
      </c>
      <c r="I94" s="46">
        <f t="shared" si="6"/>
        <v>0</v>
      </c>
    </row>
    <row r="95" spans="1:10" ht="15" hidden="1" customHeight="1">
      <c r="C95" s="47" t="s">
        <v>50</v>
      </c>
      <c r="D95" s="48"/>
      <c r="E95" s="79">
        <v>0</v>
      </c>
      <c r="F95" s="48" t="s">
        <v>32</v>
      </c>
      <c r="G95" s="50">
        <f>ROUND(G93/220*1.5,2)</f>
        <v>11.05</v>
      </c>
      <c r="H95" s="48" t="s">
        <v>33</v>
      </c>
      <c r="I95" s="51">
        <f t="shared" si="6"/>
        <v>0</v>
      </c>
    </row>
    <row r="96" spans="1:10" ht="15" hidden="1" customHeight="1">
      <c r="C96" s="47" t="s">
        <v>51</v>
      </c>
      <c r="D96" s="48"/>
      <c r="E96" s="79">
        <v>0</v>
      </c>
      <c r="F96" s="48" t="s">
        <v>32</v>
      </c>
      <c r="G96" s="50">
        <f>ROUND((G93/220)*2,2)</f>
        <v>14.74</v>
      </c>
      <c r="H96" s="48" t="s">
        <v>33</v>
      </c>
      <c r="I96" s="51">
        <f t="shared" si="6"/>
        <v>0</v>
      </c>
    </row>
    <row r="97" spans="3:10" ht="15" hidden="1" customHeight="1">
      <c r="C97" s="47" t="s">
        <v>47</v>
      </c>
      <c r="D97" s="48"/>
      <c r="E97" s="79">
        <f>E60</f>
        <v>114.4</v>
      </c>
      <c r="F97" s="48" t="s">
        <v>32</v>
      </c>
      <c r="G97" s="50">
        <f>(G93/220)*0.2</f>
        <v>1.4736363636363636</v>
      </c>
      <c r="H97" s="48" t="s">
        <v>33</v>
      </c>
      <c r="I97" s="51">
        <f t="shared" si="6"/>
        <v>168.58</v>
      </c>
    </row>
    <row r="98" spans="3:10" ht="15" hidden="1" customHeight="1">
      <c r="C98" s="26" t="s">
        <v>35</v>
      </c>
      <c r="D98" s="43"/>
      <c r="E98" s="52">
        <f>E80</f>
        <v>0.81910000000000005</v>
      </c>
      <c r="F98" s="43" t="s">
        <v>32</v>
      </c>
      <c r="G98" s="53">
        <f>SUM(I93:I96)</f>
        <v>1621</v>
      </c>
      <c r="H98" s="43" t="s">
        <v>33</v>
      </c>
      <c r="I98" s="46">
        <f t="shared" si="6"/>
        <v>1327.76</v>
      </c>
      <c r="J98" s="48"/>
    </row>
    <row r="99" spans="3:10" ht="15" hidden="1" customHeight="1">
      <c r="C99" s="54" t="s">
        <v>36</v>
      </c>
      <c r="D99" s="48"/>
      <c r="E99" s="55"/>
      <c r="F99" s="48"/>
      <c r="G99" s="56"/>
      <c r="H99" s="48"/>
      <c r="I99" s="57">
        <f>SUM(I93:I98)</f>
        <v>3117.34</v>
      </c>
      <c r="J99" s="48"/>
    </row>
    <row r="100" spans="3:10" ht="15" hidden="1" customHeight="1">
      <c r="C100" s="26" t="s">
        <v>37</v>
      </c>
      <c r="D100" s="43"/>
      <c r="E100" s="58">
        <f>E82</f>
        <v>26</v>
      </c>
      <c r="F100" s="43" t="s">
        <v>32</v>
      </c>
      <c r="G100" s="59">
        <f>'[1]2.1 Coleta domiciliar'!G137</f>
        <v>11.62</v>
      </c>
      <c r="H100" s="43" t="s">
        <v>33</v>
      </c>
      <c r="I100" s="46">
        <f t="shared" ref="I100:I105" si="7">ROUND(E100*G100,2)</f>
        <v>302.12</v>
      </c>
      <c r="J100" s="48"/>
    </row>
    <row r="101" spans="3:10" ht="15" hidden="1" customHeight="1">
      <c r="C101" s="47" t="s">
        <v>38</v>
      </c>
      <c r="D101" s="48"/>
      <c r="E101" s="60">
        <v>1</v>
      </c>
      <c r="F101" s="48" t="s">
        <v>32</v>
      </c>
      <c r="G101" s="56">
        <f>'[1]2.1 Coleta domiciliar'!G138</f>
        <v>154.9</v>
      </c>
      <c r="H101" s="48" t="s">
        <v>33</v>
      </c>
      <c r="I101" s="51">
        <f t="shared" si="7"/>
        <v>154.9</v>
      </c>
      <c r="J101" s="48"/>
    </row>
    <row r="102" spans="3:10" ht="15" hidden="1" customHeight="1">
      <c r="C102" s="26" t="str">
        <f>C67</f>
        <v>Plano Odontológico</v>
      </c>
      <c r="D102" s="43"/>
      <c r="E102" s="44">
        <v>1</v>
      </c>
      <c r="F102" s="43" t="s">
        <v>32</v>
      </c>
      <c r="G102" s="59">
        <f>'[1]2.1 Coleta domiciliar'!G139</f>
        <v>12.91</v>
      </c>
      <c r="H102" s="43" t="s">
        <v>33</v>
      </c>
      <c r="I102" s="46">
        <f t="shared" si="7"/>
        <v>12.91</v>
      </c>
      <c r="J102" s="61"/>
    </row>
    <row r="103" spans="3:10" ht="15" hidden="1" customHeight="1">
      <c r="C103" s="62" t="str">
        <f>'[1]2.2 Coleta Dificil Acesso'!C85</f>
        <v>Cesta de natal (1/12</v>
      </c>
      <c r="D103" s="48"/>
      <c r="E103" s="44">
        <v>1</v>
      </c>
      <c r="F103" s="43" t="s">
        <v>32</v>
      </c>
      <c r="G103" s="82">
        <f>G84</f>
        <v>12.921666666666667</v>
      </c>
      <c r="H103" s="43" t="s">
        <v>33</v>
      </c>
      <c r="I103" s="46">
        <f t="shared" si="7"/>
        <v>12.92</v>
      </c>
      <c r="J103" s="61"/>
    </row>
    <row r="104" spans="3:10" ht="15" hidden="1" customHeight="1">
      <c r="C104" s="63" t="str">
        <f>'[1]2.2 Coleta Dificil Acesso'!C86</f>
        <v>Ass.Médica (Ambulatórial)</v>
      </c>
      <c r="D104" s="43"/>
      <c r="E104" s="44">
        <v>1</v>
      </c>
      <c r="F104" s="43" t="s">
        <v>32</v>
      </c>
      <c r="G104" s="59">
        <f>G86</f>
        <v>50</v>
      </c>
      <c r="H104" s="43" t="s">
        <v>33</v>
      </c>
      <c r="I104" s="46">
        <f t="shared" si="7"/>
        <v>50</v>
      </c>
      <c r="J104" s="48"/>
    </row>
    <row r="105" spans="3:10" ht="15" hidden="1" customHeight="1">
      <c r="C105" s="47" t="s">
        <v>42</v>
      </c>
      <c r="D105" s="48"/>
      <c r="E105" s="60">
        <v>1</v>
      </c>
      <c r="F105" s="48" t="s">
        <v>32</v>
      </c>
      <c r="G105" s="80">
        <f>'[1]2.1 Coleta domiciliar'!G142</f>
        <v>7.6</v>
      </c>
      <c r="H105" s="48" t="s">
        <v>33</v>
      </c>
      <c r="I105" s="51">
        <f t="shared" si="7"/>
        <v>7.6</v>
      </c>
      <c r="J105" s="48"/>
    </row>
    <row r="106" spans="3:10" ht="15" hidden="1" customHeight="1">
      <c r="C106" s="63" t="s">
        <v>43</v>
      </c>
      <c r="D106" s="43"/>
      <c r="E106" s="58">
        <f>2*E100</f>
        <v>52</v>
      </c>
      <c r="F106" s="43" t="s">
        <v>32</v>
      </c>
      <c r="G106" s="59">
        <f>G88</f>
        <v>3.2</v>
      </c>
      <c r="H106" s="43" t="s">
        <v>33</v>
      </c>
      <c r="I106" s="46">
        <f>IF(G93*6%&lt;E106*G106,ROUND(E106*G106,2)-6%*G93,0)</f>
        <v>69.140000000000015</v>
      </c>
      <c r="J106" s="33"/>
    </row>
    <row r="107" spans="3:10" ht="15" hidden="1" customHeight="1">
      <c r="C107" s="47" t="str">
        <f>C89</f>
        <v>Uniforme</v>
      </c>
      <c r="D107" s="48"/>
      <c r="E107" s="64">
        <f>E93</f>
        <v>1</v>
      </c>
      <c r="F107" s="48" t="s">
        <v>32</v>
      </c>
      <c r="G107" s="56">
        <f>G89</f>
        <v>32.17</v>
      </c>
      <c r="H107" s="48" t="s">
        <v>33</v>
      </c>
      <c r="I107" s="51">
        <f>ROUND(E107*G107,2)</f>
        <v>32.17</v>
      </c>
      <c r="J107" s="48"/>
    </row>
    <row r="108" spans="3:10" ht="15" hidden="1" customHeight="1">
      <c r="C108" s="65" t="s">
        <v>45</v>
      </c>
      <c r="D108" s="66"/>
      <c r="E108" s="67"/>
      <c r="F108" s="66"/>
      <c r="G108" s="67"/>
      <c r="H108" s="66"/>
      <c r="I108" s="68">
        <f>SUM(I99:I107)</f>
        <v>3759.1</v>
      </c>
      <c r="J108" s="69"/>
    </row>
    <row r="109" spans="3:10" ht="15" hidden="1" customHeight="1">
      <c r="C109" s="70"/>
      <c r="D109" s="69"/>
      <c r="E109" s="70"/>
      <c r="F109" s="69"/>
      <c r="G109" s="70"/>
      <c r="H109" s="69"/>
      <c r="I109" s="71"/>
      <c r="J109" s="69"/>
    </row>
    <row r="110" spans="3:10" ht="15" customHeight="1">
      <c r="C110" s="70"/>
      <c r="D110" s="69"/>
      <c r="E110" s="70"/>
      <c r="F110" s="69"/>
      <c r="G110" s="70"/>
      <c r="H110" s="69"/>
      <c r="I110" s="83"/>
      <c r="J110" s="69"/>
    </row>
    <row r="111" spans="3:10" ht="15" customHeight="1">
      <c r="C111" s="218" t="s">
        <v>53</v>
      </c>
      <c r="D111" s="219"/>
      <c r="E111" s="219"/>
      <c r="F111" s="219"/>
      <c r="G111" s="219"/>
      <c r="H111" s="219"/>
      <c r="I111" s="220"/>
    </row>
    <row r="112" spans="3:10" ht="15" customHeight="1">
      <c r="C112" s="47" t="s">
        <v>31</v>
      </c>
      <c r="D112" s="48"/>
      <c r="E112" s="60">
        <v>1</v>
      </c>
      <c r="F112" s="48" t="s">
        <v>32</v>
      </c>
      <c r="G112" s="50">
        <v>2000</v>
      </c>
      <c r="H112" s="48" t="s">
        <v>33</v>
      </c>
      <c r="I112" s="51">
        <f t="shared" ref="I112:I117" si="8">ROUND(E112*G112,2)</f>
        <v>2000</v>
      </c>
    </row>
    <row r="113" spans="3:10" ht="15" hidden="1" customHeight="1">
      <c r="C113" s="26" t="s">
        <v>49</v>
      </c>
      <c r="D113" s="43"/>
      <c r="E113" s="78">
        <v>0</v>
      </c>
      <c r="F113" s="43" t="s">
        <v>32</v>
      </c>
      <c r="G113" s="45">
        <f>G79</f>
        <v>1.4736363636363636</v>
      </c>
      <c r="H113" s="43" t="s">
        <v>33</v>
      </c>
      <c r="I113" s="46">
        <f t="shared" si="8"/>
        <v>0</v>
      </c>
    </row>
    <row r="114" spans="3:10" ht="15" hidden="1" customHeight="1">
      <c r="C114" s="47" t="s">
        <v>50</v>
      </c>
      <c r="D114" s="48"/>
      <c r="E114" s="79">
        <v>0</v>
      </c>
      <c r="F114" s="48" t="s">
        <v>32</v>
      </c>
      <c r="G114" s="50">
        <f>ROUND(G112/220*1.5,2)</f>
        <v>13.64</v>
      </c>
      <c r="H114" s="48" t="s">
        <v>33</v>
      </c>
      <c r="I114" s="51">
        <f t="shared" si="8"/>
        <v>0</v>
      </c>
    </row>
    <row r="115" spans="3:10" ht="15" hidden="1" customHeight="1">
      <c r="C115" s="47" t="s">
        <v>51</v>
      </c>
      <c r="D115" s="48"/>
      <c r="E115" s="79">
        <v>0</v>
      </c>
      <c r="F115" s="48" t="s">
        <v>32</v>
      </c>
      <c r="G115" s="50">
        <f>ROUND((G112/220)*2,2)</f>
        <v>18.18</v>
      </c>
      <c r="H115" s="48" t="s">
        <v>33</v>
      </c>
      <c r="I115" s="51">
        <f t="shared" si="8"/>
        <v>0</v>
      </c>
    </row>
    <row r="116" spans="3:10" ht="15" hidden="1" customHeight="1">
      <c r="C116" s="47" t="s">
        <v>47</v>
      </c>
      <c r="D116" s="48"/>
      <c r="E116" s="79">
        <v>0</v>
      </c>
      <c r="F116" s="48" t="s">
        <v>32</v>
      </c>
      <c r="G116" s="50">
        <f>(G112/220)*0.2</f>
        <v>1.8181818181818183</v>
      </c>
      <c r="H116" s="48" t="s">
        <v>33</v>
      </c>
      <c r="I116" s="51">
        <f t="shared" si="8"/>
        <v>0</v>
      </c>
    </row>
    <row r="117" spans="3:10" ht="15" customHeight="1">
      <c r="C117" s="26" t="s">
        <v>35</v>
      </c>
      <c r="D117" s="43"/>
      <c r="E117" s="52">
        <f>E80</f>
        <v>0.81910000000000005</v>
      </c>
      <c r="F117" s="43" t="s">
        <v>32</v>
      </c>
      <c r="G117" s="53">
        <f>SUM(I112:I115)</f>
        <v>2000</v>
      </c>
      <c r="H117" s="43" t="s">
        <v>33</v>
      </c>
      <c r="I117" s="46">
        <f t="shared" si="8"/>
        <v>1638.2</v>
      </c>
      <c r="J117" s="48"/>
    </row>
    <row r="118" spans="3:10" ht="15" customHeight="1">
      <c r="C118" s="54" t="s">
        <v>36</v>
      </c>
      <c r="D118" s="48"/>
      <c r="E118" s="55"/>
      <c r="F118" s="48"/>
      <c r="G118" s="56"/>
      <c r="H118" s="48"/>
      <c r="I118" s="57">
        <f>SUM(I112:I117)</f>
        <v>3638.2</v>
      </c>
      <c r="J118" s="48"/>
    </row>
    <row r="119" spans="3:10" ht="15" customHeight="1">
      <c r="C119" s="26" t="s">
        <v>37</v>
      </c>
      <c r="D119" s="43"/>
      <c r="E119" s="58">
        <v>26</v>
      </c>
      <c r="F119" s="43" t="s">
        <v>32</v>
      </c>
      <c r="G119" s="59">
        <v>12.6</v>
      </c>
      <c r="H119" s="43" t="s">
        <v>33</v>
      </c>
      <c r="I119" s="46">
        <f t="shared" ref="I119:I124" si="9">ROUND(E119*G119,2)</f>
        <v>327.60000000000002</v>
      </c>
      <c r="J119" s="48"/>
    </row>
    <row r="120" spans="3:10" ht="15" customHeight="1">
      <c r="C120" s="47" t="s">
        <v>38</v>
      </c>
      <c r="D120" s="48"/>
      <c r="E120" s="60">
        <v>1</v>
      </c>
      <c r="F120" s="48" t="s">
        <v>32</v>
      </c>
      <c r="G120" s="56">
        <v>155.06</v>
      </c>
      <c r="H120" s="48" t="s">
        <v>33</v>
      </c>
      <c r="I120" s="51">
        <f t="shared" si="9"/>
        <v>155.06</v>
      </c>
      <c r="J120" s="48"/>
    </row>
    <row r="121" spans="3:10" ht="15" customHeight="1">
      <c r="C121" s="26" t="str">
        <f>C84</f>
        <v>Cesta de Natal (1/12)</v>
      </c>
      <c r="D121" s="43"/>
      <c r="E121" s="44">
        <v>1</v>
      </c>
      <c r="F121" s="43" t="s">
        <v>32</v>
      </c>
      <c r="G121" s="59">
        <v>12.91</v>
      </c>
      <c r="H121" s="43" t="s">
        <v>33</v>
      </c>
      <c r="I121" s="46">
        <f t="shared" si="9"/>
        <v>12.91</v>
      </c>
      <c r="J121" s="61"/>
    </row>
    <row r="122" spans="3:10" ht="15" customHeight="1">
      <c r="C122" s="62" t="str">
        <f>'[1]2.2 Coleta Dificil Acesso'!C85</f>
        <v>Cesta de natal (1/12</v>
      </c>
      <c r="D122" s="48"/>
      <c r="E122" s="44">
        <v>1</v>
      </c>
      <c r="F122" s="43" t="s">
        <v>32</v>
      </c>
      <c r="G122" s="82">
        <v>50</v>
      </c>
      <c r="H122" s="43" t="s">
        <v>33</v>
      </c>
      <c r="I122" s="46">
        <f t="shared" si="9"/>
        <v>50</v>
      </c>
      <c r="J122" s="61"/>
    </row>
    <row r="123" spans="3:10" ht="15" customHeight="1">
      <c r="C123" s="63" t="str">
        <f>'[1]2.2 Coleta Dificil Acesso'!C86</f>
        <v>Ass.Médica (Ambulatórial)</v>
      </c>
      <c r="D123" s="43"/>
      <c r="E123" s="44">
        <v>1</v>
      </c>
      <c r="F123" s="43" t="s">
        <v>32</v>
      </c>
      <c r="G123" s="59">
        <v>21.28</v>
      </c>
      <c r="H123" s="43" t="s">
        <v>33</v>
      </c>
      <c r="I123" s="46">
        <f t="shared" si="9"/>
        <v>21.28</v>
      </c>
      <c r="J123" s="48"/>
    </row>
    <row r="124" spans="3:10" ht="15" customHeight="1">
      <c r="C124" s="47" t="s">
        <v>42</v>
      </c>
      <c r="D124" s="48"/>
      <c r="E124" s="60">
        <v>1</v>
      </c>
      <c r="F124" s="48" t="s">
        <v>32</v>
      </c>
      <c r="G124" s="80">
        <v>7.6</v>
      </c>
      <c r="H124" s="48" t="s">
        <v>33</v>
      </c>
      <c r="I124" s="51">
        <f t="shared" si="9"/>
        <v>7.6</v>
      </c>
      <c r="J124" s="48"/>
    </row>
    <row r="125" spans="3:10" ht="15" customHeight="1">
      <c r="C125" s="63" t="s">
        <v>43</v>
      </c>
      <c r="D125" s="43"/>
      <c r="E125" s="58">
        <f>2*E119</f>
        <v>52</v>
      </c>
      <c r="F125" s="43" t="s">
        <v>32</v>
      </c>
      <c r="G125" s="59">
        <f>G88</f>
        <v>3.2</v>
      </c>
      <c r="H125" s="43" t="s">
        <v>33</v>
      </c>
      <c r="I125" s="46">
        <f>IF(G112*6%&lt;E125*G125,ROUND(E125*G125,2)-6%*G112,0)</f>
        <v>46.400000000000006</v>
      </c>
      <c r="J125" s="33"/>
    </row>
    <row r="126" spans="3:10" ht="15" customHeight="1">
      <c r="C126" s="47" t="str">
        <f>C89</f>
        <v>Uniforme</v>
      </c>
      <c r="D126" s="48"/>
      <c r="E126" s="64">
        <f>E112</f>
        <v>1</v>
      </c>
      <c r="F126" s="48" t="s">
        <v>32</v>
      </c>
      <c r="G126" s="56">
        <f>J28</f>
        <v>32.17</v>
      </c>
      <c r="H126" s="48" t="s">
        <v>33</v>
      </c>
      <c r="I126" s="51">
        <f>ROUND(E126*G126,2)</f>
        <v>32.17</v>
      </c>
      <c r="J126" s="48"/>
    </row>
    <row r="127" spans="3:10" ht="15" customHeight="1">
      <c r="C127" s="65" t="s">
        <v>45</v>
      </c>
      <c r="D127" s="66"/>
      <c r="E127" s="67"/>
      <c r="F127" s="66"/>
      <c r="G127" s="67"/>
      <c r="H127" s="66"/>
      <c r="I127" s="68">
        <f>SUM(I118:I126)</f>
        <v>4291.2199999999993</v>
      </c>
      <c r="J127" s="69"/>
    </row>
    <row r="128" spans="3:10" ht="15" customHeight="1">
      <c r="C128" s="70"/>
      <c r="D128" s="69"/>
      <c r="E128" s="70"/>
      <c r="F128" s="69"/>
      <c r="G128" s="70"/>
      <c r="H128" s="69"/>
      <c r="I128" s="83"/>
      <c r="J128" s="69"/>
    </row>
    <row r="129" spans="3:10" ht="15" customHeight="1">
      <c r="C129" s="218" t="s">
        <v>54</v>
      </c>
      <c r="D129" s="219"/>
      <c r="E129" s="219"/>
      <c r="F129" s="219"/>
      <c r="G129" s="219"/>
      <c r="H129" s="219"/>
      <c r="I129" s="220"/>
    </row>
    <row r="130" spans="3:10" ht="15" customHeight="1">
      <c r="C130" s="47" t="s">
        <v>31</v>
      </c>
      <c r="D130" s="48"/>
      <c r="E130" s="60">
        <v>1</v>
      </c>
      <c r="F130" s="48" t="s">
        <v>32</v>
      </c>
      <c r="G130" s="50">
        <v>1621</v>
      </c>
      <c r="H130" s="48" t="s">
        <v>33</v>
      </c>
      <c r="I130" s="51">
        <f t="shared" ref="I130:I135" si="10">ROUND(E130*G130,2)</f>
        <v>1621</v>
      </c>
    </row>
    <row r="131" spans="3:10" ht="15" hidden="1" customHeight="1">
      <c r="C131" s="26" t="s">
        <v>49</v>
      </c>
      <c r="D131" s="43"/>
      <c r="E131" s="78">
        <v>0</v>
      </c>
      <c r="F131" s="43" t="s">
        <v>32</v>
      </c>
      <c r="G131" s="45">
        <f>G116</f>
        <v>1.8181818181818183</v>
      </c>
      <c r="H131" s="43" t="s">
        <v>33</v>
      </c>
      <c r="I131" s="46">
        <f t="shared" si="10"/>
        <v>0</v>
      </c>
    </row>
    <row r="132" spans="3:10" ht="15" hidden="1" customHeight="1">
      <c r="C132" s="47" t="s">
        <v>50</v>
      </c>
      <c r="D132" s="48"/>
      <c r="E132" s="79">
        <v>0</v>
      </c>
      <c r="F132" s="48" t="s">
        <v>32</v>
      </c>
      <c r="G132" s="50">
        <f>ROUND(G130/220*1.5,2)</f>
        <v>11.05</v>
      </c>
      <c r="H132" s="48" t="s">
        <v>33</v>
      </c>
      <c r="I132" s="51">
        <f t="shared" si="10"/>
        <v>0</v>
      </c>
    </row>
    <row r="133" spans="3:10" ht="15" hidden="1" customHeight="1">
      <c r="C133" s="47" t="s">
        <v>51</v>
      </c>
      <c r="D133" s="48"/>
      <c r="E133" s="79">
        <v>0</v>
      </c>
      <c r="F133" s="48" t="s">
        <v>32</v>
      </c>
      <c r="G133" s="50">
        <f>ROUND((G130/220)*2,2)</f>
        <v>14.74</v>
      </c>
      <c r="H133" s="48" t="s">
        <v>33</v>
      </c>
      <c r="I133" s="51">
        <f t="shared" si="10"/>
        <v>0</v>
      </c>
    </row>
    <row r="134" spans="3:10" ht="15" hidden="1" customHeight="1">
      <c r="C134" s="47" t="s">
        <v>47</v>
      </c>
      <c r="D134" s="48"/>
      <c r="E134" s="79">
        <v>0</v>
      </c>
      <c r="F134" s="48" t="s">
        <v>32</v>
      </c>
      <c r="G134" s="50">
        <f>(G130/220)*0.2</f>
        <v>1.4736363636363636</v>
      </c>
      <c r="H134" s="48" t="s">
        <v>33</v>
      </c>
      <c r="I134" s="51">
        <f t="shared" si="10"/>
        <v>0</v>
      </c>
    </row>
    <row r="135" spans="3:10" ht="15" customHeight="1">
      <c r="C135" s="26" t="s">
        <v>35</v>
      </c>
      <c r="D135" s="43"/>
      <c r="E135" s="52">
        <f>E117</f>
        <v>0.81910000000000005</v>
      </c>
      <c r="F135" s="43" t="s">
        <v>32</v>
      </c>
      <c r="G135" s="53">
        <f>SUM(I130:I133)</f>
        <v>1621</v>
      </c>
      <c r="H135" s="43" t="s">
        <v>33</v>
      </c>
      <c r="I135" s="46">
        <f t="shared" si="10"/>
        <v>1327.76</v>
      </c>
      <c r="J135" s="48"/>
    </row>
    <row r="136" spans="3:10" ht="15" customHeight="1">
      <c r="C136" s="54" t="s">
        <v>36</v>
      </c>
      <c r="D136" s="48"/>
      <c r="E136" s="55"/>
      <c r="F136" s="48"/>
      <c r="G136" s="56"/>
      <c r="H136" s="48"/>
      <c r="I136" s="57">
        <f>SUM(I130:I135)</f>
        <v>2948.76</v>
      </c>
      <c r="J136" s="48"/>
    </row>
    <row r="137" spans="3:10" ht="15" customHeight="1">
      <c r="C137" s="26" t="s">
        <v>37</v>
      </c>
      <c r="D137" s="43"/>
      <c r="E137" s="58">
        <v>26</v>
      </c>
      <c r="F137" s="43" t="s">
        <v>32</v>
      </c>
      <c r="G137" s="59">
        <v>12.6</v>
      </c>
      <c r="H137" s="43" t="s">
        <v>33</v>
      </c>
      <c r="I137" s="46">
        <f t="shared" ref="I137:I142" si="11">ROUND(E137*G137,2)</f>
        <v>327.60000000000002</v>
      </c>
      <c r="J137" s="48"/>
    </row>
    <row r="138" spans="3:10" ht="15" customHeight="1">
      <c r="C138" s="47" t="s">
        <v>38</v>
      </c>
      <c r="D138" s="48"/>
      <c r="E138" s="60">
        <v>1</v>
      </c>
      <c r="F138" s="48" t="s">
        <v>32</v>
      </c>
      <c r="G138" s="56">
        <v>155.06</v>
      </c>
      <c r="H138" s="48" t="s">
        <v>33</v>
      </c>
      <c r="I138" s="51">
        <f t="shared" si="11"/>
        <v>155.06</v>
      </c>
      <c r="J138" s="48"/>
    </row>
    <row r="139" spans="3:10" ht="15" customHeight="1">
      <c r="C139" s="26" t="str">
        <f>C121</f>
        <v>Cesta de Natal (1/12)</v>
      </c>
      <c r="D139" s="43"/>
      <c r="E139" s="44">
        <v>1</v>
      </c>
      <c r="F139" s="43" t="s">
        <v>32</v>
      </c>
      <c r="G139" s="59">
        <v>12.91</v>
      </c>
      <c r="H139" s="43" t="s">
        <v>33</v>
      </c>
      <c r="I139" s="46">
        <f t="shared" si="11"/>
        <v>12.91</v>
      </c>
      <c r="J139" s="61"/>
    </row>
    <row r="140" spans="3:10" ht="15" customHeight="1">
      <c r="C140" s="62" t="str">
        <f>'[1]2.2 Coleta Dificil Acesso'!C103</f>
        <v>Cesta Básica</v>
      </c>
      <c r="D140" s="48"/>
      <c r="E140" s="44">
        <v>1</v>
      </c>
      <c r="F140" s="43" t="s">
        <v>32</v>
      </c>
      <c r="G140" s="82">
        <v>50</v>
      </c>
      <c r="H140" s="43" t="s">
        <v>33</v>
      </c>
      <c r="I140" s="46">
        <f t="shared" si="11"/>
        <v>50</v>
      </c>
      <c r="J140" s="61"/>
    </row>
    <row r="141" spans="3:10" ht="15" customHeight="1">
      <c r="C141" s="63" t="str">
        <f>'[1]2.2 Coleta Dificil Acesso'!C104</f>
        <v>Cesta de natal</v>
      </c>
      <c r="D141" s="43"/>
      <c r="E141" s="44">
        <v>1</v>
      </c>
      <c r="F141" s="43" t="s">
        <v>32</v>
      </c>
      <c r="G141" s="59">
        <v>21.28</v>
      </c>
      <c r="H141" s="43" t="s">
        <v>33</v>
      </c>
      <c r="I141" s="46">
        <f t="shared" si="11"/>
        <v>21.28</v>
      </c>
      <c r="J141" s="48"/>
    </row>
    <row r="142" spans="3:10" ht="15" customHeight="1">
      <c r="C142" s="47" t="s">
        <v>42</v>
      </c>
      <c r="D142" s="48"/>
      <c r="E142" s="60">
        <v>1</v>
      </c>
      <c r="F142" s="48" t="s">
        <v>32</v>
      </c>
      <c r="G142" s="80">
        <v>7.6</v>
      </c>
      <c r="H142" s="48" t="s">
        <v>33</v>
      </c>
      <c r="I142" s="51">
        <f t="shared" si="11"/>
        <v>7.6</v>
      </c>
      <c r="J142" s="48"/>
    </row>
    <row r="143" spans="3:10" ht="15" customHeight="1">
      <c r="C143" s="63" t="s">
        <v>43</v>
      </c>
      <c r="D143" s="43"/>
      <c r="E143" s="58">
        <f>2*E137</f>
        <v>52</v>
      </c>
      <c r="F143" s="43" t="s">
        <v>32</v>
      </c>
      <c r="G143" s="59">
        <f>G125</f>
        <v>3.2</v>
      </c>
      <c r="H143" s="43" t="s">
        <v>33</v>
      </c>
      <c r="I143" s="46">
        <f>IF(G130*6%&lt;E143*G143,ROUND(E143*G143,2)-6%*G130,0)</f>
        <v>69.140000000000015</v>
      </c>
      <c r="J143" s="33"/>
    </row>
    <row r="144" spans="3:10" ht="15" customHeight="1">
      <c r="C144" s="47" t="str">
        <f>C126</f>
        <v>Uniforme</v>
      </c>
      <c r="D144" s="48"/>
      <c r="E144" s="64">
        <f>E130</f>
        <v>1</v>
      </c>
      <c r="F144" s="48" t="s">
        <v>32</v>
      </c>
      <c r="G144" s="56">
        <f>J40</f>
        <v>68.62</v>
      </c>
      <c r="H144" s="48" t="s">
        <v>33</v>
      </c>
      <c r="I144" s="51">
        <f>ROUND(E144*G144,2)</f>
        <v>68.62</v>
      </c>
      <c r="J144" s="48"/>
    </row>
    <row r="145" spans="2:14" ht="15" customHeight="1">
      <c r="C145" s="65" t="s">
        <v>45</v>
      </c>
      <c r="D145" s="66"/>
      <c r="E145" s="67"/>
      <c r="F145" s="66"/>
      <c r="G145" s="67"/>
      <c r="H145" s="66"/>
      <c r="I145" s="68">
        <f>SUM(I136:I144)</f>
        <v>3660.97</v>
      </c>
      <c r="J145" s="69"/>
    </row>
    <row r="146" spans="2:14" ht="12.75" customHeight="1">
      <c r="C146" s="70"/>
      <c r="D146" s="69"/>
      <c r="E146" s="70"/>
      <c r="F146" s="69"/>
      <c r="G146" s="70"/>
      <c r="H146" s="69"/>
      <c r="I146" s="83"/>
      <c r="J146" s="69"/>
    </row>
    <row r="147" spans="2:14" ht="15" hidden="1" customHeight="1">
      <c r="C147" s="70"/>
      <c r="D147" s="69"/>
      <c r="E147" s="70"/>
      <c r="F147" s="69"/>
      <c r="G147" s="70"/>
      <c r="H147" s="69"/>
      <c r="I147" s="83"/>
      <c r="J147" s="69"/>
    </row>
    <row r="148" spans="2:14" ht="19.5" customHeight="1">
      <c r="C148" s="190" t="s">
        <v>55</v>
      </c>
      <c r="D148" s="191"/>
      <c r="E148" s="191"/>
      <c r="F148" s="191"/>
      <c r="G148" s="191"/>
      <c r="H148" s="191"/>
      <c r="I148" s="192"/>
      <c r="J148" s="69"/>
    </row>
    <row r="149" spans="2:14" ht="24.75" customHeight="1">
      <c r="C149" s="193" t="s">
        <v>5</v>
      </c>
      <c r="D149" s="193"/>
      <c r="E149" s="194" t="s">
        <v>6</v>
      </c>
      <c r="F149" s="194"/>
      <c r="G149" s="84" t="s">
        <v>56</v>
      </c>
      <c r="H149" s="221" t="s">
        <v>57</v>
      </c>
      <c r="I149" s="221"/>
      <c r="J149" s="69"/>
    </row>
    <row r="150" spans="2:14" ht="15" customHeight="1">
      <c r="C150" s="85" t="s">
        <v>7</v>
      </c>
      <c r="D150" s="86"/>
      <c r="E150" s="87">
        <v>1</v>
      </c>
      <c r="F150" s="88"/>
      <c r="G150" s="89">
        <f>I127</f>
        <v>4291.2199999999993</v>
      </c>
      <c r="H150" s="90"/>
      <c r="I150" s="91">
        <f>ROUND(E150*G150,2)</f>
        <v>4291.22</v>
      </c>
      <c r="J150" s="69"/>
    </row>
    <row r="151" spans="2:14" ht="15" customHeight="1">
      <c r="C151" s="222" t="s">
        <v>58</v>
      </c>
      <c r="D151" s="223"/>
      <c r="E151" s="87">
        <v>4</v>
      </c>
      <c r="F151" s="88"/>
      <c r="G151" s="20">
        <f>I55</f>
        <v>2691.72</v>
      </c>
      <c r="H151" s="41"/>
      <c r="I151" s="46">
        <f>ROUND(E151*G151,2)</f>
        <v>10766.88</v>
      </c>
      <c r="J151" s="69"/>
    </row>
    <row r="152" spans="2:14" ht="15" customHeight="1">
      <c r="C152" s="26" t="s">
        <v>59</v>
      </c>
      <c r="D152" s="86"/>
      <c r="E152" s="87">
        <v>1</v>
      </c>
      <c r="F152" s="92"/>
      <c r="G152" s="89">
        <f>I90</f>
        <v>3624.53</v>
      </c>
      <c r="H152" s="90"/>
      <c r="I152" s="46">
        <f>ROUND(E152*G152,2)</f>
        <v>3624.53</v>
      </c>
      <c r="J152" s="69"/>
    </row>
    <row r="153" spans="2:14" ht="15" customHeight="1">
      <c r="C153" s="85" t="s">
        <v>8</v>
      </c>
      <c r="D153" s="86"/>
      <c r="E153" s="93">
        <v>1</v>
      </c>
      <c r="F153" s="92"/>
      <c r="G153" s="89">
        <f>I145</f>
        <v>3660.97</v>
      </c>
      <c r="H153" s="90"/>
      <c r="I153" s="46">
        <f>ROUND(E153*G153,2)</f>
        <v>3660.97</v>
      </c>
      <c r="J153" s="69"/>
    </row>
    <row r="154" spans="2:14" ht="15" customHeight="1">
      <c r="C154" s="85"/>
      <c r="D154" s="48"/>
      <c r="E154" s="93"/>
      <c r="F154" s="92"/>
      <c r="G154" s="33"/>
      <c r="H154" s="94"/>
      <c r="I154" s="51"/>
      <c r="J154" s="69"/>
    </row>
    <row r="155" spans="2:14" ht="15" customHeight="1">
      <c r="B155" s="95"/>
      <c r="C155" s="96" t="s">
        <v>60</v>
      </c>
      <c r="D155" s="97"/>
      <c r="E155" s="98"/>
      <c r="F155" s="97"/>
      <c r="G155" s="99"/>
      <c r="H155" s="100"/>
      <c r="I155" s="68">
        <f>SUM(I150:I153)</f>
        <v>22343.599999999999</v>
      </c>
      <c r="J155" s="101"/>
      <c r="K155" s="102"/>
      <c r="L155" s="103"/>
      <c r="M155" s="102"/>
      <c r="N155" s="104"/>
    </row>
    <row r="156" spans="2:14" s="102" customFormat="1" ht="15" customHeight="1">
      <c r="B156" s="95"/>
      <c r="C156" s="101"/>
      <c r="D156" s="105"/>
      <c r="E156" s="101"/>
      <c r="F156" s="105"/>
      <c r="G156" s="101"/>
      <c r="H156" s="105"/>
      <c r="I156" s="106"/>
      <c r="J156" s="101"/>
      <c r="L156" s="103"/>
      <c r="N156" s="103"/>
    </row>
    <row r="157" spans="2:14" s="102" customFormat="1" ht="15" customHeight="1">
      <c r="B157" s="95"/>
      <c r="C157" s="107" t="s">
        <v>61</v>
      </c>
      <c r="D157" s="105"/>
      <c r="E157" s="101"/>
      <c r="F157" s="105"/>
      <c r="G157" s="101"/>
      <c r="H157" s="105"/>
      <c r="I157" s="106"/>
      <c r="J157" s="101"/>
      <c r="L157" s="103"/>
      <c r="N157" s="103"/>
    </row>
    <row r="158" spans="2:14" s="102" customFormat="1" ht="9" customHeight="1">
      <c r="B158" s="95"/>
      <c r="C158" s="108"/>
      <c r="D158" s="105"/>
      <c r="E158" s="101"/>
      <c r="F158" s="105"/>
      <c r="G158" s="101"/>
      <c r="H158" s="105"/>
      <c r="I158" s="106"/>
      <c r="J158" s="101"/>
      <c r="L158" s="103"/>
      <c r="N158" s="103"/>
    </row>
    <row r="159" spans="2:14" s="102" customFormat="1" ht="12">
      <c r="B159" s="95"/>
      <c r="C159" s="109" t="s">
        <v>5</v>
      </c>
      <c r="D159" s="110"/>
      <c r="E159" s="111"/>
      <c r="F159" s="205" t="s">
        <v>6</v>
      </c>
      <c r="G159" s="206"/>
      <c r="H159" s="105"/>
      <c r="I159" s="106"/>
      <c r="J159" s="101"/>
      <c r="L159" s="103"/>
      <c r="N159" s="103"/>
    </row>
    <row r="160" spans="2:14" s="102" customFormat="1" ht="42.75" customHeight="1">
      <c r="B160" s="95"/>
      <c r="C160" s="207" t="s">
        <v>62</v>
      </c>
      <c r="D160" s="208"/>
      <c r="E160" s="209"/>
      <c r="F160" s="210">
        <v>1</v>
      </c>
      <c r="G160" s="211"/>
      <c r="H160" s="105"/>
      <c r="I160" s="112"/>
      <c r="J160" s="105"/>
      <c r="L160" s="103"/>
      <c r="N160" s="103"/>
    </row>
    <row r="161" spans="2:13" s="5" customFormat="1" ht="9" customHeight="1">
      <c r="B161" s="4"/>
      <c r="C161" s="113"/>
      <c r="D161" s="69"/>
      <c r="E161" s="70"/>
      <c r="F161" s="69"/>
      <c r="G161" s="70"/>
      <c r="H161" s="69"/>
      <c r="I161" s="83"/>
      <c r="J161" s="69"/>
      <c r="K161" s="3"/>
      <c r="M161" s="3"/>
    </row>
    <row r="162" spans="2:13" s="5" customFormat="1" ht="15" customHeight="1">
      <c r="B162" s="4"/>
      <c r="C162" s="107" t="s">
        <v>63</v>
      </c>
      <c r="D162" s="69"/>
      <c r="E162" s="70"/>
      <c r="F162" s="69"/>
      <c r="G162" s="70"/>
      <c r="H162" s="69"/>
      <c r="I162" s="83"/>
      <c r="J162" s="69"/>
      <c r="K162" s="3"/>
      <c r="M162" s="3"/>
    </row>
    <row r="163" spans="2:13" s="5" customFormat="1" ht="12" customHeight="1">
      <c r="B163" s="4"/>
      <c r="C163" s="107"/>
      <c r="D163" s="69"/>
      <c r="E163" s="70"/>
      <c r="F163" s="69"/>
      <c r="G163" s="70"/>
      <c r="H163" s="69"/>
      <c r="I163" s="83"/>
      <c r="J163" s="69"/>
      <c r="K163" s="3"/>
      <c r="M163" s="3"/>
    </row>
    <row r="164" spans="2:13" s="5" customFormat="1" ht="15" customHeight="1">
      <c r="B164" s="4"/>
      <c r="C164" s="190" t="s">
        <v>64</v>
      </c>
      <c r="D164" s="191"/>
      <c r="E164" s="191"/>
      <c r="F164" s="191"/>
      <c r="G164" s="191"/>
      <c r="H164" s="191"/>
      <c r="I164" s="191"/>
      <c r="J164" s="191"/>
      <c r="K164" s="192"/>
      <c r="M164" s="3"/>
    </row>
    <row r="165" spans="2:13" s="5" customFormat="1" ht="12">
      <c r="B165" s="4"/>
      <c r="C165" s="199" t="s">
        <v>5</v>
      </c>
      <c r="D165" s="200"/>
      <c r="E165" s="200"/>
      <c r="F165" s="212"/>
      <c r="G165" s="65" t="s">
        <v>6</v>
      </c>
      <c r="H165" s="201" t="s">
        <v>56</v>
      </c>
      <c r="I165" s="202"/>
      <c r="J165" s="213" t="s">
        <v>57</v>
      </c>
      <c r="K165" s="202"/>
      <c r="M165" s="3"/>
    </row>
    <row r="166" spans="2:13" s="5" customFormat="1" ht="65.25" customHeight="1">
      <c r="B166" s="4"/>
      <c r="C166" s="214" t="s">
        <v>65</v>
      </c>
      <c r="D166" s="215"/>
      <c r="E166" s="215"/>
      <c r="F166" s="216"/>
      <c r="G166" s="114">
        <v>1</v>
      </c>
      <c r="H166" s="217">
        <v>9500</v>
      </c>
      <c r="I166" s="217"/>
      <c r="J166" s="175">
        <f>H166*G166</f>
        <v>9500</v>
      </c>
      <c r="K166" s="167"/>
      <c r="M166" s="3"/>
    </row>
    <row r="167" spans="2:13" s="5" customFormat="1" ht="15" customHeight="1">
      <c r="B167" s="4"/>
      <c r="C167" s="96" t="s">
        <v>66</v>
      </c>
      <c r="D167" s="43"/>
      <c r="E167" s="20"/>
      <c r="F167" s="43"/>
      <c r="G167" s="43"/>
      <c r="H167" s="43"/>
      <c r="I167" s="115"/>
      <c r="J167" s="189">
        <f>SUM(J166)</f>
        <v>9500</v>
      </c>
      <c r="K167" s="185"/>
      <c r="M167" s="3"/>
    </row>
    <row r="168" spans="2:13" s="5" customFormat="1" ht="7.5" customHeight="1">
      <c r="B168" s="4"/>
      <c r="C168" s="33"/>
      <c r="D168" s="48"/>
      <c r="E168" s="33"/>
      <c r="F168" s="48"/>
      <c r="H168" s="48"/>
      <c r="I168" s="116"/>
      <c r="J168" s="3"/>
      <c r="K168" s="3"/>
      <c r="M168" s="3"/>
    </row>
    <row r="169" spans="2:13" s="5" customFormat="1" ht="15" hidden="1" customHeight="1">
      <c r="B169" s="4"/>
      <c r="C169" s="70"/>
      <c r="D169" s="69"/>
      <c r="E169" s="70"/>
      <c r="F169" s="69"/>
      <c r="G169" s="70"/>
      <c r="H169" s="69"/>
      <c r="I169" s="83"/>
      <c r="J169" s="69"/>
      <c r="K169" s="3"/>
      <c r="M169" s="3"/>
    </row>
    <row r="170" spans="2:13" s="5" customFormat="1" ht="11.25" customHeight="1">
      <c r="B170" s="4"/>
      <c r="C170" s="107" t="s">
        <v>67</v>
      </c>
      <c r="D170" s="69"/>
      <c r="E170" s="70"/>
      <c r="F170" s="69"/>
      <c r="G170" s="70"/>
      <c r="H170" s="69"/>
      <c r="I170" s="117"/>
      <c r="J170" s="69"/>
      <c r="K170" s="3"/>
      <c r="M170" s="3"/>
    </row>
    <row r="171" spans="2:13" s="5" customFormat="1" ht="15" hidden="1" customHeight="1">
      <c r="B171" s="4"/>
      <c r="C171" s="107"/>
      <c r="D171" s="69"/>
      <c r="E171" s="70"/>
      <c r="F171" s="69"/>
      <c r="G171" s="70"/>
      <c r="H171" s="69"/>
      <c r="I171" s="117"/>
      <c r="J171" s="69"/>
      <c r="K171" s="3"/>
      <c r="M171" s="3"/>
    </row>
    <row r="172" spans="2:13" s="5" customFormat="1" ht="15" customHeight="1">
      <c r="B172" s="4"/>
      <c r="C172" s="190" t="s">
        <v>68</v>
      </c>
      <c r="D172" s="191"/>
      <c r="E172" s="191"/>
      <c r="F172" s="191"/>
      <c r="G172" s="191"/>
      <c r="H172" s="191"/>
      <c r="I172" s="191"/>
      <c r="J172" s="191"/>
      <c r="K172" s="192"/>
      <c r="M172" s="3"/>
    </row>
    <row r="173" spans="2:13" s="5" customFormat="1" ht="48">
      <c r="B173" s="4"/>
      <c r="C173" s="193" t="s">
        <v>5</v>
      </c>
      <c r="D173" s="193"/>
      <c r="E173" s="193"/>
      <c r="F173" s="193"/>
      <c r="G173" s="39" t="s">
        <v>6</v>
      </c>
      <c r="H173" s="194" t="s">
        <v>56</v>
      </c>
      <c r="I173" s="194"/>
      <c r="J173" s="84" t="s">
        <v>69</v>
      </c>
      <c r="K173" s="84" t="s">
        <v>70</v>
      </c>
      <c r="M173" s="3"/>
    </row>
    <row r="174" spans="2:13" s="5" customFormat="1" ht="26.25" customHeight="1">
      <c r="B174" s="4"/>
      <c r="C174" s="180" t="s">
        <v>71</v>
      </c>
      <c r="D174" s="195"/>
      <c r="E174" s="195"/>
      <c r="F174" s="181"/>
      <c r="G174" s="114">
        <v>1</v>
      </c>
      <c r="H174" s="196">
        <v>3800</v>
      </c>
      <c r="I174" s="197"/>
      <c r="J174" s="40">
        <v>24</v>
      </c>
      <c r="K174" s="118">
        <f>H174/J174</f>
        <v>158.33333333333334</v>
      </c>
      <c r="M174" s="3"/>
    </row>
    <row r="175" spans="2:13" s="5" customFormat="1" ht="15" customHeight="1">
      <c r="B175" s="4"/>
      <c r="C175" s="198" t="s">
        <v>66</v>
      </c>
      <c r="D175" s="198"/>
      <c r="E175" s="198"/>
      <c r="F175" s="198"/>
      <c r="G175" s="198"/>
      <c r="H175" s="198"/>
      <c r="I175" s="198"/>
      <c r="J175" s="198"/>
      <c r="K175" s="119">
        <f>SUM(K174:K174)</f>
        <v>158.33333333333334</v>
      </c>
      <c r="M175" s="3"/>
    </row>
    <row r="176" spans="2:13" s="5" customFormat="1" ht="12" customHeight="1">
      <c r="B176" s="4"/>
      <c r="C176" s="70"/>
      <c r="D176" s="69"/>
      <c r="E176" s="70"/>
      <c r="F176" s="69"/>
      <c r="G176" s="70"/>
      <c r="H176" s="48"/>
      <c r="I176" s="116"/>
      <c r="J176" s="3"/>
      <c r="K176" s="3"/>
      <c r="M176" s="3"/>
    </row>
    <row r="177" spans="2:13" s="5" customFormat="1" ht="15" hidden="1" customHeight="1">
      <c r="B177" s="95"/>
      <c r="C177" s="101"/>
      <c r="D177" s="105"/>
      <c r="E177" s="101"/>
      <c r="F177" s="105"/>
      <c r="G177" s="101"/>
      <c r="H177" s="105"/>
      <c r="I177" s="106"/>
      <c r="J177" s="105"/>
      <c r="K177" s="102"/>
      <c r="L177" s="103"/>
      <c r="M177" s="102"/>
    </row>
    <row r="178" spans="2:13" s="5" customFormat="1" ht="15" customHeight="1">
      <c r="B178" s="4"/>
      <c r="C178" s="107" t="s">
        <v>72</v>
      </c>
      <c r="D178" s="69"/>
      <c r="E178" s="70"/>
      <c r="F178" s="69"/>
      <c r="G178" s="70"/>
      <c r="H178" s="69"/>
      <c r="I178" s="83"/>
      <c r="J178" s="48"/>
      <c r="K178" s="3"/>
      <c r="M178" s="3"/>
    </row>
    <row r="179" spans="2:13" s="5" customFormat="1" ht="15" customHeight="1">
      <c r="B179" s="4"/>
      <c r="C179" s="107"/>
      <c r="D179" s="69"/>
      <c r="E179" s="70"/>
      <c r="F179" s="69"/>
      <c r="G179" s="70"/>
      <c r="H179" s="69"/>
      <c r="I179" s="83"/>
      <c r="J179" s="48"/>
      <c r="K179" s="3"/>
      <c r="M179" s="3"/>
    </row>
    <row r="180" spans="2:13" s="5" customFormat="1" ht="36" customHeight="1">
      <c r="B180" s="4"/>
      <c r="C180" s="199" t="s">
        <v>73</v>
      </c>
      <c r="D180" s="200"/>
      <c r="E180" s="201" t="s">
        <v>74</v>
      </c>
      <c r="F180" s="202"/>
      <c r="G180" s="203" t="s">
        <v>75</v>
      </c>
      <c r="H180" s="204"/>
      <c r="I180" s="120" t="s">
        <v>76</v>
      </c>
      <c r="J180" s="201" t="s">
        <v>77</v>
      </c>
      <c r="K180" s="202"/>
      <c r="M180" s="3"/>
    </row>
    <row r="181" spans="2:13" s="5" customFormat="1" ht="15" customHeight="1">
      <c r="B181" s="4"/>
      <c r="C181" s="26" t="s">
        <v>78</v>
      </c>
      <c r="D181" s="66"/>
      <c r="E181" s="26">
        <v>2</v>
      </c>
      <c r="F181" s="88"/>
      <c r="G181" s="43">
        <v>6</v>
      </c>
      <c r="H181" s="43"/>
      <c r="I181" s="118">
        <f>[1]Insumos!D68</f>
        <v>21.06</v>
      </c>
      <c r="J181" s="41"/>
      <c r="K181" s="88">
        <f t="shared" ref="K181:K190" si="12">E181*I181/G181</f>
        <v>7.02</v>
      </c>
      <c r="M181" s="3"/>
    </row>
    <row r="182" spans="2:13" s="5" customFormat="1" ht="15" customHeight="1">
      <c r="B182" s="4"/>
      <c r="C182" s="26" t="s">
        <v>79</v>
      </c>
      <c r="D182" s="66"/>
      <c r="E182" s="26">
        <v>2</v>
      </c>
      <c r="F182" s="88"/>
      <c r="G182" s="43">
        <v>6</v>
      </c>
      <c r="H182" s="43"/>
      <c r="I182" s="118">
        <f>[1]Insumos!D73</f>
        <v>30.42</v>
      </c>
      <c r="J182" s="41"/>
      <c r="K182" s="88">
        <f t="shared" si="12"/>
        <v>10.14</v>
      </c>
      <c r="M182" s="3"/>
    </row>
    <row r="183" spans="2:13" s="5" customFormat="1" ht="15" customHeight="1">
      <c r="B183" s="4"/>
      <c r="C183" s="26" t="s">
        <v>80</v>
      </c>
      <c r="D183" s="66"/>
      <c r="E183" s="26">
        <v>2</v>
      </c>
      <c r="F183" s="88"/>
      <c r="G183" s="43">
        <v>6</v>
      </c>
      <c r="H183" s="43"/>
      <c r="I183" s="118">
        <v>65</v>
      </c>
      <c r="J183" s="41"/>
      <c r="K183" s="88">
        <f t="shared" si="12"/>
        <v>21.666666666666668</v>
      </c>
      <c r="M183" s="3"/>
    </row>
    <row r="184" spans="2:13" s="5" customFormat="1" ht="15" customHeight="1">
      <c r="B184" s="4"/>
      <c r="C184" s="26" t="s">
        <v>81</v>
      </c>
      <c r="D184" s="66"/>
      <c r="E184" s="26">
        <v>2</v>
      </c>
      <c r="F184" s="88"/>
      <c r="G184" s="43">
        <v>12</v>
      </c>
      <c r="H184" s="43"/>
      <c r="I184" s="118">
        <v>80</v>
      </c>
      <c r="J184" s="41"/>
      <c r="K184" s="88">
        <f t="shared" si="12"/>
        <v>13.333333333333334</v>
      </c>
      <c r="M184" s="3"/>
    </row>
    <row r="185" spans="2:13" s="5" customFormat="1" ht="15" customHeight="1">
      <c r="B185" s="4"/>
      <c r="C185" s="26" t="s">
        <v>82</v>
      </c>
      <c r="D185" s="66"/>
      <c r="E185" s="26">
        <v>3</v>
      </c>
      <c r="F185" s="88"/>
      <c r="G185" s="43">
        <v>12</v>
      </c>
      <c r="H185" s="43"/>
      <c r="I185" s="118">
        <f>[1]Insumos!D62</f>
        <v>169</v>
      </c>
      <c r="J185" s="41"/>
      <c r="K185" s="88">
        <f t="shared" si="12"/>
        <v>42.25</v>
      </c>
      <c r="M185" s="3"/>
    </row>
    <row r="186" spans="2:13" s="5" customFormat="1" ht="15" customHeight="1">
      <c r="B186" s="4"/>
      <c r="C186" s="26" t="s">
        <v>83</v>
      </c>
      <c r="D186" s="66"/>
      <c r="E186" s="26">
        <v>4</v>
      </c>
      <c r="F186" s="88"/>
      <c r="G186" s="43">
        <v>12</v>
      </c>
      <c r="H186" s="43"/>
      <c r="I186" s="118">
        <v>21.95</v>
      </c>
      <c r="J186" s="41"/>
      <c r="K186" s="88">
        <f t="shared" si="12"/>
        <v>7.3166666666666664</v>
      </c>
      <c r="M186" s="3"/>
    </row>
    <row r="187" spans="2:13" s="5" customFormat="1" ht="15" customHeight="1">
      <c r="B187" s="4"/>
      <c r="C187" s="121" t="s">
        <v>84</v>
      </c>
      <c r="D187" s="122"/>
      <c r="E187" s="121">
        <v>6</v>
      </c>
      <c r="F187" s="123"/>
      <c r="G187" s="124">
        <v>12</v>
      </c>
      <c r="H187" s="124"/>
      <c r="I187" s="125">
        <v>6</v>
      </c>
      <c r="J187" s="41"/>
      <c r="K187" s="88">
        <f t="shared" si="12"/>
        <v>3</v>
      </c>
      <c r="M187" s="3"/>
    </row>
    <row r="188" spans="2:13" s="5" customFormat="1" ht="15" customHeight="1">
      <c r="B188" s="4"/>
      <c r="C188" s="26" t="s">
        <v>85</v>
      </c>
      <c r="D188" s="66"/>
      <c r="E188" s="26">
        <v>4</v>
      </c>
      <c r="F188" s="88"/>
      <c r="G188" s="43">
        <v>12</v>
      </c>
      <c r="H188" s="43"/>
      <c r="I188" s="118">
        <v>35</v>
      </c>
      <c r="J188" s="43"/>
      <c r="K188" s="88">
        <f t="shared" si="12"/>
        <v>11.666666666666666</v>
      </c>
      <c r="M188" s="3"/>
    </row>
    <row r="189" spans="2:13" s="5" customFormat="1" ht="15" customHeight="1">
      <c r="B189" s="4"/>
      <c r="C189" s="26" t="s">
        <v>86</v>
      </c>
      <c r="D189" s="66"/>
      <c r="E189" s="85">
        <v>4</v>
      </c>
      <c r="F189" s="92"/>
      <c r="G189" s="86">
        <v>12</v>
      </c>
      <c r="H189" s="86"/>
      <c r="I189" s="126">
        <v>45</v>
      </c>
      <c r="J189" s="41"/>
      <c r="K189" s="88">
        <f t="shared" si="12"/>
        <v>15</v>
      </c>
      <c r="M189" s="3"/>
    </row>
    <row r="190" spans="2:13" s="5" customFormat="1" ht="15" customHeight="1">
      <c r="B190" s="4"/>
      <c r="C190" s="26" t="s">
        <v>87</v>
      </c>
      <c r="D190" s="66"/>
      <c r="E190" s="85">
        <v>1</v>
      </c>
      <c r="F190" s="92"/>
      <c r="G190" s="86">
        <v>12</v>
      </c>
      <c r="H190" s="86"/>
      <c r="I190" s="126">
        <v>100</v>
      </c>
      <c r="J190" s="41"/>
      <c r="K190" s="88">
        <f t="shared" si="12"/>
        <v>8.3333333333333339</v>
      </c>
      <c r="M190" s="3"/>
    </row>
    <row r="191" spans="2:13" s="5" customFormat="1" ht="12">
      <c r="B191" s="4"/>
      <c r="C191" s="180" t="s">
        <v>88</v>
      </c>
      <c r="D191" s="181"/>
      <c r="E191" s="85">
        <v>100</v>
      </c>
      <c r="F191" s="92"/>
      <c r="G191" s="86" t="s">
        <v>89</v>
      </c>
      <c r="H191" s="86"/>
      <c r="I191" s="126">
        <f>[1]Insumos!D122</f>
        <v>2.09</v>
      </c>
      <c r="J191" s="86"/>
      <c r="K191" s="127">
        <f>E191*I191</f>
        <v>209</v>
      </c>
      <c r="M191" s="3"/>
    </row>
    <row r="192" spans="2:13" s="5" customFormat="1" ht="30.75" customHeight="1">
      <c r="B192" s="4"/>
      <c r="C192" s="180" t="s">
        <v>90</v>
      </c>
      <c r="D192" s="181"/>
      <c r="E192" s="85">
        <v>500</v>
      </c>
      <c r="F192" s="92"/>
      <c r="G192" s="86" t="s">
        <v>91</v>
      </c>
      <c r="H192" s="86"/>
      <c r="I192" s="126">
        <v>23.67</v>
      </c>
      <c r="J192" s="86"/>
      <c r="K192" s="88">
        <f>E192*I192</f>
        <v>11835</v>
      </c>
      <c r="M192" s="3"/>
    </row>
    <row r="193" spans="2:14" s="5" customFormat="1" ht="24.75" customHeight="1">
      <c r="B193" s="4"/>
      <c r="C193" s="180" t="s">
        <v>92</v>
      </c>
      <c r="D193" s="181"/>
      <c r="E193" s="85">
        <v>100</v>
      </c>
      <c r="F193" s="92"/>
      <c r="G193" s="86" t="s">
        <v>93</v>
      </c>
      <c r="H193" s="86"/>
      <c r="I193" s="126">
        <v>14.5</v>
      </c>
      <c r="J193" s="86"/>
      <c r="K193" s="127">
        <f>E193*I193</f>
        <v>1450</v>
      </c>
      <c r="M193" s="3"/>
    </row>
    <row r="194" spans="2:14" s="5" customFormat="1" ht="12">
      <c r="B194" s="4"/>
      <c r="C194" s="182" t="s">
        <v>94</v>
      </c>
      <c r="D194" s="183"/>
      <c r="E194" s="85">
        <v>80</v>
      </c>
      <c r="F194" s="92"/>
      <c r="G194" s="86" t="s">
        <v>95</v>
      </c>
      <c r="H194" s="86"/>
      <c r="I194" s="126">
        <v>59.71</v>
      </c>
      <c r="J194" s="86"/>
      <c r="K194" s="88">
        <f>E194*I194</f>
        <v>4776.8</v>
      </c>
      <c r="M194" s="3"/>
    </row>
    <row r="195" spans="2:14" s="5" customFormat="1" ht="15" customHeight="1">
      <c r="B195" s="4"/>
      <c r="C195" s="182" t="s">
        <v>96</v>
      </c>
      <c r="D195" s="183"/>
      <c r="E195" s="26">
        <v>60</v>
      </c>
      <c r="F195" s="88"/>
      <c r="G195" s="43" t="s">
        <v>95</v>
      </c>
      <c r="H195" s="43"/>
      <c r="I195" s="118">
        <v>67.25</v>
      </c>
      <c r="J195" s="43"/>
      <c r="K195" s="127">
        <f>E195*I195</f>
        <v>4035</v>
      </c>
      <c r="M195" s="3"/>
    </row>
    <row r="196" spans="2:14" ht="15" customHeight="1">
      <c r="B196" s="95"/>
      <c r="C196" s="96" t="s">
        <v>97</v>
      </c>
      <c r="D196" s="97"/>
      <c r="E196" s="98"/>
      <c r="F196" s="97"/>
      <c r="G196" s="98"/>
      <c r="H196" s="97"/>
      <c r="I196" s="21"/>
      <c r="J196" s="184">
        <f>SUM(K181:K195)</f>
        <v>22445.526666666668</v>
      </c>
      <c r="K196" s="185"/>
      <c r="L196" s="103"/>
      <c r="M196" s="102"/>
      <c r="N196" s="104"/>
    </row>
    <row r="197" spans="2:14" ht="2.25" customHeight="1">
      <c r="C197" s="70"/>
      <c r="D197" s="69"/>
      <c r="E197" s="70"/>
      <c r="F197" s="69"/>
      <c r="G197" s="70"/>
      <c r="H197" s="69"/>
      <c r="I197" s="83"/>
      <c r="J197" s="70"/>
      <c r="N197" s="104"/>
    </row>
    <row r="198" spans="2:14" ht="15" customHeight="1">
      <c r="C198" s="128" t="s">
        <v>98</v>
      </c>
      <c r="D198" s="43"/>
      <c r="E198" s="20"/>
      <c r="F198" s="43"/>
      <c r="G198" s="20"/>
      <c r="H198" s="43"/>
      <c r="I198" s="115"/>
      <c r="J198" s="48"/>
      <c r="N198" s="104"/>
    </row>
    <row r="199" spans="2:14" ht="15" customHeight="1">
      <c r="C199" s="121" t="s">
        <v>99</v>
      </c>
      <c r="D199" s="124"/>
      <c r="E199" s="129"/>
      <c r="F199" s="124"/>
      <c r="G199" s="129"/>
      <c r="H199" s="123"/>
      <c r="I199" s="130">
        <f>I155</f>
        <v>22343.599999999999</v>
      </c>
      <c r="J199" s="48"/>
      <c r="N199" s="104"/>
    </row>
    <row r="200" spans="2:14" ht="15" customHeight="1">
      <c r="C200" s="26" t="s">
        <v>100</v>
      </c>
      <c r="D200" s="43"/>
      <c r="E200" s="20"/>
      <c r="F200" s="43"/>
      <c r="G200" s="20"/>
      <c r="H200" s="88"/>
      <c r="I200" s="131">
        <f>J167</f>
        <v>9500</v>
      </c>
      <c r="J200" s="48"/>
      <c r="N200" s="104"/>
    </row>
    <row r="201" spans="2:14" ht="15" customHeight="1">
      <c r="C201" s="26" t="s">
        <v>101</v>
      </c>
      <c r="D201" s="43"/>
      <c r="E201" s="20"/>
      <c r="F201" s="43"/>
      <c r="G201" s="20"/>
      <c r="H201" s="88"/>
      <c r="I201" s="131">
        <f>K175</f>
        <v>158.33333333333334</v>
      </c>
      <c r="J201" s="48"/>
      <c r="N201" s="104"/>
    </row>
    <row r="202" spans="2:14" ht="15" customHeight="1">
      <c r="C202" s="47" t="s">
        <v>102</v>
      </c>
      <c r="D202" s="48"/>
      <c r="E202" s="33"/>
      <c r="F202" s="48"/>
      <c r="G202" s="33"/>
      <c r="H202" s="127"/>
      <c r="I202" s="132">
        <f>J196</f>
        <v>22445.526666666668</v>
      </c>
      <c r="J202" s="48"/>
      <c r="N202" s="104"/>
    </row>
    <row r="203" spans="2:14" ht="15" customHeight="1">
      <c r="B203" s="95"/>
      <c r="C203" s="96" t="s">
        <v>103</v>
      </c>
      <c r="D203" s="97"/>
      <c r="E203" s="98"/>
      <c r="F203" s="97"/>
      <c r="G203" s="98"/>
      <c r="H203" s="133"/>
      <c r="I203" s="134">
        <f>SUM(I199:I202)</f>
        <v>54447.46</v>
      </c>
      <c r="J203" s="101"/>
      <c r="K203" s="102"/>
      <c r="L203" s="103"/>
      <c r="M203" s="102"/>
      <c r="N203" s="104"/>
    </row>
    <row r="204" spans="2:14" ht="15" customHeight="1">
      <c r="C204" s="70"/>
      <c r="D204" s="69"/>
      <c r="E204" s="70"/>
      <c r="F204" s="69"/>
      <c r="G204" s="70"/>
      <c r="H204" s="69"/>
      <c r="I204" s="83"/>
      <c r="J204" s="70"/>
      <c r="N204" s="104"/>
    </row>
    <row r="205" spans="2:14" ht="15" customHeight="1">
      <c r="B205" s="95"/>
      <c r="C205" s="96" t="s">
        <v>104</v>
      </c>
      <c r="D205" s="97"/>
      <c r="E205" s="98"/>
      <c r="F205" s="97"/>
      <c r="G205" s="98"/>
      <c r="H205" s="97"/>
      <c r="I205" s="135"/>
      <c r="J205" s="98"/>
      <c r="K205" s="136"/>
      <c r="L205" s="103"/>
      <c r="M205" s="102"/>
      <c r="N205" s="104"/>
    </row>
    <row r="206" spans="2:14" ht="15" customHeight="1">
      <c r="B206" s="95"/>
      <c r="C206" s="101"/>
      <c r="D206" s="105"/>
      <c r="E206" s="101"/>
      <c r="F206" s="105"/>
      <c r="G206" s="101"/>
      <c r="H206" s="105"/>
      <c r="I206" s="106"/>
      <c r="J206" s="101"/>
      <c r="K206" s="102"/>
      <c r="L206" s="103"/>
      <c r="M206" s="102"/>
      <c r="N206" s="104"/>
    </row>
    <row r="207" spans="2:14" ht="15" customHeight="1">
      <c r="B207" s="95"/>
      <c r="C207" s="96" t="s">
        <v>105</v>
      </c>
      <c r="D207" s="97"/>
      <c r="E207" s="98"/>
      <c r="F207" s="97"/>
      <c r="G207" s="98"/>
      <c r="H207" s="97"/>
      <c r="I207" s="135"/>
      <c r="J207" s="98"/>
      <c r="K207" s="136"/>
      <c r="L207" s="103"/>
      <c r="M207" s="102"/>
      <c r="N207" s="104"/>
    </row>
    <row r="208" spans="2:14" ht="15" customHeight="1">
      <c r="B208" s="95"/>
      <c r="C208" s="96" t="s">
        <v>106</v>
      </c>
      <c r="D208" s="97"/>
      <c r="E208" s="186">
        <f>I203</f>
        <v>54447.46</v>
      </c>
      <c r="F208" s="186"/>
      <c r="G208" s="98"/>
      <c r="H208" s="97"/>
      <c r="I208" s="135"/>
      <c r="J208" s="98"/>
      <c r="K208" s="136"/>
      <c r="L208" s="103"/>
      <c r="M208" s="102"/>
      <c r="N208" s="104"/>
    </row>
    <row r="209" spans="2:14" ht="15" customHeight="1">
      <c r="B209" s="95"/>
      <c r="C209" s="101"/>
      <c r="D209" s="105"/>
      <c r="E209" s="101"/>
      <c r="F209" s="105"/>
      <c r="G209" s="101"/>
      <c r="H209" s="105"/>
      <c r="I209" s="106"/>
      <c r="J209" s="101"/>
      <c r="K209" s="102"/>
      <c r="L209" s="103"/>
      <c r="M209" s="102"/>
      <c r="N209" s="104"/>
    </row>
    <row r="210" spans="2:14" ht="15" customHeight="1">
      <c r="B210" s="95"/>
      <c r="C210" s="137" t="s">
        <v>107</v>
      </c>
      <c r="D210" s="138"/>
      <c r="E210" s="139"/>
      <c r="F210" s="138"/>
      <c r="G210" s="140">
        <v>4.4999999999999998E-2</v>
      </c>
      <c r="H210" s="138"/>
      <c r="I210" s="141">
        <f>G210*E208</f>
        <v>2450.1356999999998</v>
      </c>
      <c r="J210" s="138"/>
      <c r="K210" s="136"/>
      <c r="L210" s="103"/>
      <c r="M210" s="102"/>
      <c r="N210" s="104"/>
    </row>
    <row r="211" spans="2:14" ht="15" customHeight="1">
      <c r="B211" s="95"/>
      <c r="C211" s="142" t="s">
        <v>108</v>
      </c>
      <c r="D211" s="143"/>
      <c r="E211" s="144"/>
      <c r="F211" s="143"/>
      <c r="G211" s="140">
        <v>6.7999999999999996E-3</v>
      </c>
      <c r="H211" s="143"/>
      <c r="I211" s="145">
        <f>(I203+I210+I212)*G211</f>
        <v>389.16213140079992</v>
      </c>
      <c r="J211" s="143"/>
      <c r="K211" s="146"/>
      <c r="L211" s="103"/>
      <c r="M211" s="102"/>
      <c r="N211" s="104"/>
    </row>
    <row r="212" spans="2:14" ht="15" customHeight="1">
      <c r="B212" s="95"/>
      <c r="C212" s="147" t="s">
        <v>109</v>
      </c>
      <c r="D212" s="148"/>
      <c r="E212" s="149"/>
      <c r="F212" s="148"/>
      <c r="G212" s="140">
        <v>6.1000000000000004E-3</v>
      </c>
      <c r="H212" s="148"/>
      <c r="I212" s="150">
        <f>G212*E208</f>
        <v>332.12950599999999</v>
      </c>
      <c r="J212" s="148"/>
      <c r="K212" s="151"/>
      <c r="L212" s="103"/>
      <c r="M212" s="102"/>
      <c r="N212" s="104"/>
    </row>
    <row r="213" spans="2:14" ht="15" customHeight="1">
      <c r="B213" s="95"/>
      <c r="C213" s="137" t="s">
        <v>110</v>
      </c>
      <c r="D213" s="138"/>
      <c r="E213" s="139"/>
      <c r="F213" s="138"/>
      <c r="G213" s="140">
        <v>0.08</v>
      </c>
      <c r="H213" s="138"/>
      <c r="I213" s="141">
        <f>(I203+I210+I211+I212)*G213</f>
        <v>4609.5109869920634</v>
      </c>
      <c r="J213" s="138"/>
      <c r="K213" s="136"/>
      <c r="L213" s="103"/>
      <c r="M213" s="102"/>
      <c r="N213" s="104"/>
    </row>
    <row r="214" spans="2:14" ht="15" customHeight="1">
      <c r="B214" s="95"/>
      <c r="C214" s="101"/>
      <c r="D214" s="105"/>
      <c r="E214" s="101"/>
      <c r="F214" s="105"/>
      <c r="G214" s="101"/>
      <c r="H214" s="105"/>
      <c r="I214" s="106"/>
      <c r="J214" s="101"/>
      <c r="K214" s="102"/>
      <c r="L214" s="103"/>
      <c r="M214" s="102"/>
      <c r="N214" s="104"/>
    </row>
    <row r="215" spans="2:14" ht="15" customHeight="1">
      <c r="B215" s="95"/>
      <c r="C215" s="96" t="s">
        <v>111</v>
      </c>
      <c r="D215" s="97"/>
      <c r="E215" s="98"/>
      <c r="F215" s="97"/>
      <c r="G215" s="98"/>
      <c r="H215" s="97"/>
      <c r="I215" s="20"/>
      <c r="J215" s="166">
        <f>ROUND(I203+I210+I211+I212+I213,2)</f>
        <v>62228.4</v>
      </c>
      <c r="K215" s="167"/>
      <c r="L215" s="103"/>
      <c r="M215" s="102"/>
      <c r="N215" s="104"/>
    </row>
    <row r="216" spans="2:14" ht="15" customHeight="1">
      <c r="B216" s="95"/>
      <c r="C216" s="101"/>
      <c r="D216" s="105"/>
      <c r="E216" s="101"/>
      <c r="F216" s="105"/>
      <c r="G216" s="101"/>
      <c r="H216" s="105"/>
      <c r="I216" s="106"/>
      <c r="J216" s="101"/>
      <c r="K216" s="102"/>
      <c r="L216" s="103"/>
      <c r="M216" s="102"/>
      <c r="N216" s="104"/>
    </row>
    <row r="217" spans="2:14" ht="15" customHeight="1">
      <c r="B217" s="95"/>
      <c r="C217" s="152" t="s">
        <v>112</v>
      </c>
      <c r="D217" s="138"/>
      <c r="E217" s="139"/>
      <c r="F217" s="138"/>
      <c r="G217" s="139"/>
      <c r="H217" s="138"/>
      <c r="I217" s="141"/>
      <c r="J217" s="138"/>
      <c r="K217" s="136"/>
      <c r="L217" s="103"/>
      <c r="M217" s="102"/>
      <c r="N217" s="104"/>
    </row>
    <row r="218" spans="2:14" ht="15" customHeight="1">
      <c r="B218" s="95"/>
      <c r="C218" s="147" t="s">
        <v>113</v>
      </c>
      <c r="D218" s="148"/>
      <c r="E218" s="149"/>
      <c r="F218" s="148"/>
      <c r="G218" s="149"/>
      <c r="H218" s="148"/>
      <c r="I218" s="2">
        <v>0.02</v>
      </c>
      <c r="J218" s="148"/>
      <c r="K218" s="151"/>
      <c r="L218" s="103"/>
      <c r="M218" s="102"/>
      <c r="N218" s="104"/>
    </row>
    <row r="219" spans="2:14" ht="15" customHeight="1">
      <c r="B219" s="95"/>
      <c r="C219" s="137" t="s">
        <v>114</v>
      </c>
      <c r="D219" s="138"/>
      <c r="E219" s="139"/>
      <c r="F219" s="138"/>
      <c r="G219" s="139"/>
      <c r="H219" s="138"/>
      <c r="I219" s="1">
        <v>0.01</v>
      </c>
      <c r="J219" s="138"/>
      <c r="K219" s="136"/>
      <c r="L219" s="103"/>
      <c r="M219" s="102"/>
      <c r="N219" s="104"/>
    </row>
    <row r="220" spans="2:14" ht="15" customHeight="1">
      <c r="B220" s="95"/>
      <c r="C220" s="137" t="s">
        <v>115</v>
      </c>
      <c r="D220" s="138"/>
      <c r="E220" s="139"/>
      <c r="F220" s="138"/>
      <c r="G220" s="139"/>
      <c r="H220" s="138"/>
      <c r="I220" s="1">
        <v>0.05</v>
      </c>
      <c r="J220" s="138"/>
      <c r="K220" s="136"/>
      <c r="L220" s="103"/>
      <c r="M220" s="102"/>
      <c r="N220" s="104"/>
    </row>
    <row r="221" spans="2:14" ht="15" customHeight="1">
      <c r="B221" s="95"/>
      <c r="C221" s="153" t="s">
        <v>116</v>
      </c>
      <c r="D221" s="154"/>
      <c r="E221" s="155"/>
      <c r="F221" s="154"/>
      <c r="G221" s="155"/>
      <c r="H221" s="154"/>
      <c r="I221" s="156">
        <f>SUM(I218:I220)</f>
        <v>0.08</v>
      </c>
      <c r="J221" s="143"/>
      <c r="K221" s="146"/>
      <c r="L221" s="103"/>
      <c r="M221" s="102"/>
      <c r="N221" s="104"/>
    </row>
    <row r="222" spans="2:14" ht="15" customHeight="1">
      <c r="B222" s="95"/>
      <c r="C222" s="101"/>
      <c r="D222" s="105"/>
      <c r="E222" s="101"/>
      <c r="F222" s="105"/>
      <c r="G222" s="101"/>
      <c r="H222" s="105"/>
      <c r="I222" s="157"/>
      <c r="J222" s="158"/>
      <c r="K222" s="102"/>
      <c r="L222" s="103"/>
      <c r="M222" s="102"/>
      <c r="N222" s="104"/>
    </row>
    <row r="223" spans="2:14" ht="15" customHeight="1">
      <c r="B223" s="95"/>
      <c r="C223" s="137" t="s">
        <v>117</v>
      </c>
      <c r="D223" s="97"/>
      <c r="E223" s="98"/>
      <c r="F223" s="97"/>
      <c r="G223" s="98"/>
      <c r="H223" s="97"/>
      <c r="I223" s="20"/>
      <c r="J223" s="187">
        <f>J215</f>
        <v>62228.4</v>
      </c>
      <c r="K223" s="188"/>
      <c r="L223" s="103"/>
      <c r="M223" s="102"/>
      <c r="N223" s="104"/>
    </row>
    <row r="224" spans="2:14" ht="15" customHeight="1">
      <c r="B224" s="95"/>
      <c r="C224" s="96" t="s">
        <v>118</v>
      </c>
      <c r="D224" s="97"/>
      <c r="E224" s="98"/>
      <c r="F224" s="97"/>
      <c r="G224" s="98"/>
      <c r="H224" s="97"/>
      <c r="I224" s="20"/>
      <c r="J224" s="164">
        <f>((J223)/(1-(I221))-J223)</f>
        <v>5411.1652173912953</v>
      </c>
      <c r="K224" s="165"/>
      <c r="L224" s="103"/>
      <c r="M224" s="102"/>
      <c r="N224" s="104"/>
    </row>
    <row r="225" spans="2:14" ht="15" customHeight="1">
      <c r="B225" s="95"/>
      <c r="C225" s="101"/>
      <c r="D225" s="105"/>
      <c r="E225" s="101"/>
      <c r="F225" s="105"/>
      <c r="G225" s="101"/>
      <c r="H225" s="105"/>
      <c r="I225" s="159"/>
      <c r="J225" s="158"/>
      <c r="K225" s="160"/>
      <c r="L225" s="103"/>
      <c r="M225" s="102"/>
      <c r="N225" s="104"/>
    </row>
    <row r="226" spans="2:14" ht="15" customHeight="1">
      <c r="B226" s="95"/>
      <c r="C226" s="96" t="s">
        <v>119</v>
      </c>
      <c r="D226" s="97"/>
      <c r="E226" s="98"/>
      <c r="F226" s="97"/>
      <c r="G226" s="98"/>
      <c r="H226" s="97"/>
      <c r="I226" s="20"/>
      <c r="J226" s="166">
        <f>J215+J224</f>
        <v>67639.565217391297</v>
      </c>
      <c r="K226" s="167"/>
      <c r="L226" s="3"/>
      <c r="N226" s="104"/>
    </row>
    <row r="227" spans="2:14" ht="15" customHeight="1">
      <c r="B227" s="95"/>
      <c r="C227" s="101"/>
      <c r="D227" s="105"/>
      <c r="E227" s="101"/>
      <c r="F227" s="105"/>
      <c r="G227" s="101"/>
      <c r="H227" s="105"/>
      <c r="I227" s="33"/>
      <c r="J227" s="161"/>
      <c r="K227" s="161"/>
      <c r="L227" s="3"/>
      <c r="N227" s="104"/>
    </row>
    <row r="228" spans="2:14" ht="15" customHeight="1">
      <c r="B228" s="95"/>
      <c r="C228" s="36"/>
      <c r="D228" s="162"/>
      <c r="E228" s="37"/>
      <c r="F228" s="162"/>
      <c r="G228" s="37"/>
      <c r="H228" s="162"/>
      <c r="I228" s="162" t="s">
        <v>120</v>
      </c>
      <c r="J228" s="168">
        <f>J226/I203-1</f>
        <v>0.2422905534508184</v>
      </c>
      <c r="K228" s="169"/>
      <c r="L228" s="103"/>
      <c r="M228" s="102"/>
      <c r="N228" s="104"/>
    </row>
    <row r="229" spans="2:14" ht="15" customHeight="1">
      <c r="B229" s="95"/>
      <c r="C229" s="101"/>
      <c r="D229" s="105"/>
      <c r="E229" s="101"/>
      <c r="F229" s="105"/>
      <c r="G229" s="101"/>
      <c r="H229" s="105"/>
      <c r="I229" s="105"/>
      <c r="J229" s="163"/>
      <c r="K229" s="163"/>
      <c r="L229" s="103"/>
      <c r="M229" s="102"/>
      <c r="N229" s="104"/>
    </row>
    <row r="230" spans="2:14" ht="15" customHeight="1">
      <c r="B230" s="95"/>
      <c r="C230" s="137" t="s">
        <v>121</v>
      </c>
      <c r="D230" s="138"/>
      <c r="E230" s="139"/>
      <c r="F230" s="138"/>
      <c r="G230" s="139"/>
      <c r="H230" s="138"/>
      <c r="I230" s="20"/>
      <c r="J230" s="170">
        <f>G5</f>
        <v>2</v>
      </c>
      <c r="K230" s="171"/>
      <c r="L230" s="103"/>
      <c r="M230" s="102"/>
      <c r="N230" s="104"/>
    </row>
    <row r="231" spans="2:14" ht="11.25" customHeight="1">
      <c r="B231" s="95"/>
      <c r="C231" s="101"/>
      <c r="D231" s="105"/>
      <c r="E231" s="101"/>
      <c r="F231" s="105"/>
      <c r="G231" s="101"/>
      <c r="H231" s="105"/>
      <c r="I231" s="106"/>
      <c r="J231" s="101"/>
      <c r="K231" s="102"/>
      <c r="L231" s="103"/>
      <c r="M231" s="102"/>
      <c r="N231" s="104"/>
    </row>
    <row r="232" spans="2:14" ht="15" customHeight="1">
      <c r="B232" s="95"/>
      <c r="C232" s="172" t="s">
        <v>122</v>
      </c>
      <c r="D232" s="173"/>
      <c r="E232" s="173"/>
      <c r="F232" s="173"/>
      <c r="G232" s="173"/>
      <c r="H232" s="173"/>
      <c r="I232" s="174"/>
      <c r="J232" s="175">
        <f>J226</f>
        <v>67639.565217391297</v>
      </c>
      <c r="K232" s="167"/>
      <c r="L232" s="158"/>
      <c r="M232" s="108"/>
      <c r="N232" s="104"/>
    </row>
    <row r="233" spans="2:14" ht="15" hidden="1" customHeight="1">
      <c r="B233" s="95"/>
      <c r="C233" s="172" t="s">
        <v>123</v>
      </c>
      <c r="D233" s="173"/>
      <c r="E233" s="173"/>
      <c r="F233" s="173"/>
      <c r="G233" s="173"/>
      <c r="H233" s="173"/>
      <c r="I233" s="174"/>
      <c r="J233" s="176">
        <f>'[1]FORNECIMENTO DE MATERIAIS'!J13</f>
        <v>56250</v>
      </c>
      <c r="K233" s="177"/>
      <c r="L233" s="158"/>
      <c r="M233" s="108"/>
      <c r="N233" s="104"/>
    </row>
    <row r="234" spans="2:14" ht="15" hidden="1" customHeight="1">
      <c r="B234" s="95"/>
      <c r="C234" s="178" t="s">
        <v>124</v>
      </c>
      <c r="D234" s="179"/>
      <c r="E234" s="179"/>
      <c r="F234" s="179"/>
      <c r="G234" s="179"/>
      <c r="H234" s="179"/>
      <c r="I234" s="179"/>
      <c r="J234" s="176">
        <f>J232+J233</f>
        <v>123889.5652173913</v>
      </c>
      <c r="K234" s="177"/>
      <c r="L234" s="158"/>
      <c r="M234" s="108"/>
      <c r="N234" s="104"/>
    </row>
  </sheetData>
  <mergeCells count="113">
    <mergeCell ref="C1:L1"/>
    <mergeCell ref="D3:L3"/>
    <mergeCell ref="C5:F5"/>
    <mergeCell ref="G5:J5"/>
    <mergeCell ref="C9:I9"/>
    <mergeCell ref="C10:E10"/>
    <mergeCell ref="H10:I10"/>
    <mergeCell ref="C14:G14"/>
    <mergeCell ref="C15:G15"/>
    <mergeCell ref="C20:F20"/>
    <mergeCell ref="H20:I20"/>
    <mergeCell ref="J20:K20"/>
    <mergeCell ref="C21:F21"/>
    <mergeCell ref="H21:I21"/>
    <mergeCell ref="J21:K21"/>
    <mergeCell ref="C22:F22"/>
    <mergeCell ref="H22:I22"/>
    <mergeCell ref="J22:K22"/>
    <mergeCell ref="C23:F23"/>
    <mergeCell ref="H23:I23"/>
    <mergeCell ref="J23:K23"/>
    <mergeCell ref="C24:F24"/>
    <mergeCell ref="H24:I24"/>
    <mergeCell ref="J24:K24"/>
    <mergeCell ref="C25:F25"/>
    <mergeCell ref="H25:I25"/>
    <mergeCell ref="J25:K25"/>
    <mergeCell ref="C26:F26"/>
    <mergeCell ref="H26:I26"/>
    <mergeCell ref="J26:K26"/>
    <mergeCell ref="C27:I27"/>
    <mergeCell ref="J27:K27"/>
    <mergeCell ref="C28:I28"/>
    <mergeCell ref="J28:K28"/>
    <mergeCell ref="C31:F31"/>
    <mergeCell ref="H31:I31"/>
    <mergeCell ref="J31:K31"/>
    <mergeCell ref="C32:F32"/>
    <mergeCell ref="H32:I32"/>
    <mergeCell ref="J32:K32"/>
    <mergeCell ref="C33:F33"/>
    <mergeCell ref="H33:I33"/>
    <mergeCell ref="J33:K33"/>
    <mergeCell ref="C34:F34"/>
    <mergeCell ref="H34:I34"/>
    <mergeCell ref="J34:K34"/>
    <mergeCell ref="C35:F35"/>
    <mergeCell ref="H35:I35"/>
    <mergeCell ref="J35:K35"/>
    <mergeCell ref="C36:F36"/>
    <mergeCell ref="H36:I36"/>
    <mergeCell ref="J36:K36"/>
    <mergeCell ref="C37:F37"/>
    <mergeCell ref="H37:I37"/>
    <mergeCell ref="J37:K37"/>
    <mergeCell ref="C38:F38"/>
    <mergeCell ref="H38:I38"/>
    <mergeCell ref="J38:K38"/>
    <mergeCell ref="C39:I39"/>
    <mergeCell ref="J39:K39"/>
    <mergeCell ref="C40:I40"/>
    <mergeCell ref="J40:K40"/>
    <mergeCell ref="C42:I42"/>
    <mergeCell ref="C57:I57"/>
    <mergeCell ref="C74:I74"/>
    <mergeCell ref="C92:I92"/>
    <mergeCell ref="C111:I111"/>
    <mergeCell ref="C129:I129"/>
    <mergeCell ref="C148:I148"/>
    <mergeCell ref="C149:D149"/>
    <mergeCell ref="E149:F149"/>
    <mergeCell ref="H149:I149"/>
    <mergeCell ref="C151:D151"/>
    <mergeCell ref="F159:G159"/>
    <mergeCell ref="C160:E160"/>
    <mergeCell ref="F160:G160"/>
    <mergeCell ref="C164:K164"/>
    <mergeCell ref="C165:F165"/>
    <mergeCell ref="H165:I165"/>
    <mergeCell ref="J165:K165"/>
    <mergeCell ref="C166:F166"/>
    <mergeCell ref="H166:I166"/>
    <mergeCell ref="J166:K166"/>
    <mergeCell ref="J167:K167"/>
    <mergeCell ref="C172:K172"/>
    <mergeCell ref="C173:F173"/>
    <mergeCell ref="H173:I173"/>
    <mergeCell ref="C174:F174"/>
    <mergeCell ref="H174:I174"/>
    <mergeCell ref="C175:J175"/>
    <mergeCell ref="C180:D180"/>
    <mergeCell ref="E180:F180"/>
    <mergeCell ref="G180:H180"/>
    <mergeCell ref="J180:K180"/>
    <mergeCell ref="C191:D191"/>
    <mergeCell ref="C192:D192"/>
    <mergeCell ref="C193:D193"/>
    <mergeCell ref="C194:D194"/>
    <mergeCell ref="C195:D195"/>
    <mergeCell ref="J196:K196"/>
    <mergeCell ref="E208:F208"/>
    <mergeCell ref="J215:K215"/>
    <mergeCell ref="J223:K223"/>
    <mergeCell ref="J224:K224"/>
    <mergeCell ref="J226:K226"/>
    <mergeCell ref="J228:K228"/>
    <mergeCell ref="J230:K230"/>
    <mergeCell ref="C232:I232"/>
    <mergeCell ref="J232:K232"/>
    <mergeCell ref="C233:I233"/>
    <mergeCell ref="J233:K233"/>
    <mergeCell ref="C234:I234"/>
    <mergeCell ref="J234:K23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rubia.pereira</dc:creator>
  <cp:lastModifiedBy>antonio.morais</cp:lastModifiedBy>
  <dcterms:created xsi:type="dcterms:W3CDTF">2018-07-06T12:50:24Z</dcterms:created>
  <dcterms:modified xsi:type="dcterms:W3CDTF">2018-07-09T18:44:37Z</dcterms:modified>
</cp:coreProperties>
</file>